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19185" windowHeight="11805" activeTab="0"/>
  </bookViews>
  <sheets>
    <sheet name="Bütçe Gelirleri" sheetId="1" r:id="rId1"/>
    <sheet name="Bütçe Giderleri" sheetId="2" r:id="rId2"/>
  </sheets>
  <externalReferences>
    <externalReference r:id="rId5"/>
    <externalReference r:id="rId6"/>
  </externalReferences>
  <definedNames>
    <definedName name="BÜT08" localSheetId="0">'[1]Bütçe Giderleri'!$E$72</definedName>
    <definedName name="BÜT08" localSheetId="1">'Bütçe Giderleri'!$E$52</definedName>
    <definedName name="BÜT08">#REF!</definedName>
    <definedName name="dok" localSheetId="1">'Bütçe Giderleri'!$S$5</definedName>
    <definedName name="dok">#REF!</definedName>
    <definedName name="GER07" localSheetId="0">'[1]Bütçe Giderleri'!$R$72</definedName>
    <definedName name="GER07" localSheetId="1">'Bütçe Giderleri'!$R$52</definedName>
    <definedName name="GER07">#REF!</definedName>
    <definedName name="GER08" localSheetId="0">'[1]Bütçe Giderleri'!$S$72</definedName>
    <definedName name="GER08" localSheetId="1">'Bütçe Giderleri'!$S$52</definedName>
    <definedName name="GER08">#REF!</definedName>
    <definedName name="SatirBaslik" localSheetId="0">#REF!</definedName>
    <definedName name="SatirBaslik">#REF!</definedName>
    <definedName name="sek" localSheetId="1">'Bütçe Giderleri'!$R$5</definedName>
    <definedName name="sek">#REF!</definedName>
    <definedName name="SutunBaslik" localSheetId="0">#REF!</definedName>
    <definedName name="SutunBaslik">#REF!</definedName>
    <definedName name="_xlnm.Print_Area" localSheetId="1">'Bütçe Giderleri'!$A$1:$W$54</definedName>
  </definedNames>
  <calcPr fullCalcOnLoad="1"/>
</workbook>
</file>

<file path=xl/sharedStrings.xml><?xml version="1.0" encoding="utf-8"?>
<sst xmlns="http://schemas.openxmlformats.org/spreadsheetml/2006/main" count="120" uniqueCount="109">
  <si>
    <t/>
  </si>
  <si>
    <t>OCAK GERÇEKLEŞME</t>
  </si>
  <si>
    <t>ŞUBAT GERÇEKLEŞME</t>
  </si>
  <si>
    <t>MART GERÇEKLEŞME</t>
  </si>
  <si>
    <t>NİSAN GERÇEKLEŞME</t>
  </si>
  <si>
    <t>MAYIS GERÇEKLEŞME</t>
  </si>
  <si>
    <t>HAZİRAN GERÇEKLEŞME</t>
  </si>
  <si>
    <t>OCAK-HAZİRAN                               GERÇEKLEŞME TOPLAMI</t>
  </si>
  <si>
    <t>MEMURLAR</t>
  </si>
  <si>
    <t>SÖZLEŞMELİ  PERSONEL</t>
  </si>
  <si>
    <t>İŞÇİLER</t>
  </si>
  <si>
    <t>GEÇİCİ PERSONEL</t>
  </si>
  <si>
    <t>DİĞER PERSONEL</t>
  </si>
  <si>
    <t>ÜRETİME YÖNELİK MAL VE MALZEME ALIMLARI</t>
  </si>
  <si>
    <t>TÜKETİME YÖNELİK MAL VE MALZEME ALIMLARI</t>
  </si>
  <si>
    <t>YOLLUKLAR</t>
  </si>
  <si>
    <t>GÖREV GİDERLERİ</t>
  </si>
  <si>
    <t>HİZMET ALIMLARI</t>
  </si>
  <si>
    <t>TEMSİL VE TANITMA GİDERLERİ</t>
  </si>
  <si>
    <t>MENKUL MAL,GAYRİMADDİ HAK ALIM, BAKIM VE ONARIM GİDERLERİ</t>
  </si>
  <si>
    <t>GAYRİMENKUL MAL BAKIM VE ONARIM GİDERLERİ</t>
  </si>
  <si>
    <t>TEDAVİ VE CENAZE GİDERLERİ</t>
  </si>
  <si>
    <t>DİĞER İÇ BORÇ FAİZ GİDERLERİ</t>
  </si>
  <si>
    <t>DIŞ BORÇ FAİZ GİDERLERİ</t>
  </si>
  <si>
    <t>GÖREV ZARARLARI</t>
  </si>
  <si>
    <t>KAR AMACI GÜTMEYEN KURULUŞLARA YAPILAN TRANSFERLER</t>
  </si>
  <si>
    <t>HANE HALKINA YAPILAN TRANSFERLER</t>
  </si>
  <si>
    <t>YURTDIŞINA YAPILAN TRANSFERLER</t>
  </si>
  <si>
    <t>MAMUL MAL ALIMLARI</t>
  </si>
  <si>
    <t>MENKUL SERMAYE ÜRETİM GİDERLERİ</t>
  </si>
  <si>
    <t>GAYRİ MADDİ HAK ALIMLARI</t>
  </si>
  <si>
    <t>GAYRİMENKUL ALIMLARI VE KAMULAŞTIRMASI</t>
  </si>
  <si>
    <t>GAYRİMENKUL SERMAYE ÜRETİM GİDERLERİ</t>
  </si>
  <si>
    <t>MENKUL MALLARIN BÜYÜK ONARIM GİDERLERİ</t>
  </si>
  <si>
    <t>GAYRİMENKUL BÜYÜK ONARIM GİDERLERİ</t>
  </si>
  <si>
    <t>DİĞER SERMAYE GİDERLERİ</t>
  </si>
  <si>
    <t xml:space="preserve">YURTİÇİ SERMAYE TRANSFERLERİ </t>
  </si>
  <si>
    <t>OCAK-HAZİRAN                               GERÇEK. ORANI ** (%)</t>
  </si>
  <si>
    <t xml:space="preserve">BÜTÇE GELİRLERİ TOPLAMI </t>
  </si>
  <si>
    <t>PERSONEL GİDERLERİ</t>
  </si>
  <si>
    <t>SOSYAL GÜVENLİK KURUMLARINA DEVLET PRİMİ GİDERLERİ</t>
  </si>
  <si>
    <t>SÖZLEŞMELİ PERSONEL</t>
  </si>
  <si>
    <t>MAL VE HİZMET ALIM GİDERLERİ</t>
  </si>
  <si>
    <t>FAİZ  GİDERLERİ</t>
  </si>
  <si>
    <t>CARİ TRANSFERLER</t>
  </si>
  <si>
    <t>GELİRLERDEN AYRILAN PAYLAR</t>
  </si>
  <si>
    <t>SERMAYE GİDERLERİ</t>
  </si>
  <si>
    <t>SERMAYE TRANSFERLERİ</t>
  </si>
  <si>
    <t>BORÇ VERME</t>
  </si>
  <si>
    <t>YURTİÇİ BORÇ VERME</t>
  </si>
  <si>
    <t>YEDEK ÖDENEKLER</t>
  </si>
  <si>
    <t>YEDEK ÖDENEK</t>
  </si>
  <si>
    <t xml:space="preserve">BÜTÇE GİDERLERİ </t>
  </si>
  <si>
    <t>TOPLAM</t>
  </si>
  <si>
    <t>BÜTÇE GELİRLERİNİN GELİŞİMİ</t>
  </si>
  <si>
    <t>01 - VERGİ GELİRLERİ</t>
  </si>
  <si>
    <t xml:space="preserve">       01.1 - GELİR, KAR VE SERMAYE KAZANÇLARI ÜZERİNDEN ALINAN VERGİLER</t>
  </si>
  <si>
    <t xml:space="preserve">       01.2 - MÜLKİYET ÜZERİNDEN ALINAN VERGİLER  </t>
  </si>
  <si>
    <t xml:space="preserve">       01.3 - DAHİLDE ALINAN MAL VE HİZMET VERGİLERİ</t>
  </si>
  <si>
    <t xml:space="preserve">       01.4 - ULUSLARARASI TİCARET VE MUAMELELERDEN ALINAN VERGİLER</t>
  </si>
  <si>
    <t xml:space="preserve">       01.5 - DAMGA VERGİSİ</t>
  </si>
  <si>
    <t xml:space="preserve">       01.6 - HARÇLAR </t>
  </si>
  <si>
    <t xml:space="preserve">       01.7 - BAŞKA YERDE SINIFLANDIRILMAYAN DİĞER VERGİLER</t>
  </si>
  <si>
    <t>03 - TEŞEBBÜS VE MÜLKİYET GELİRLERİ</t>
  </si>
  <si>
    <t xml:space="preserve">       03.1 - MAL VE HİZMET SATIŞ GELİRLERİ</t>
  </si>
  <si>
    <t xml:space="preserve">       03.2 - MALLARIN KULLANMA VE FAALİYETTE BULUNMA İZNİ GELİRLERİ</t>
  </si>
  <si>
    <t xml:space="preserve">       03.3 - KİT VE KAMU BANKALARI GELİRLERİ</t>
  </si>
  <si>
    <t xml:space="preserve">      03.5 - KURUMLAR KARLARI</t>
  </si>
  <si>
    <t xml:space="preserve">      03.6 - KİRA GELİRLERİ</t>
  </si>
  <si>
    <t>04 - ALINAN BAĞIŞ VE YARDIMLAR İLE ÖZEL GELİRLER</t>
  </si>
  <si>
    <t xml:space="preserve">       04.1 - YURT DIŞINDAN ALINAN BAĞIŞ VE YARDIMLAR </t>
  </si>
  <si>
    <t xml:space="preserve">       04.2 - MERKEZİ YÖNETİM BÜTÇESİNE DAHİL İDARELERDEN ALINAN </t>
  </si>
  <si>
    <t xml:space="preserve">       04.3 - DİĞER İDARELERDEN ALINAN BAĞIŞ VE YARDIMLAR</t>
  </si>
  <si>
    <t xml:space="preserve">       04.4 - KURUMLARDAN VE KİŞİLERDEN ALINAN BAĞIŞ VE YARDIMLAR</t>
  </si>
  <si>
    <t xml:space="preserve">       04.5 - PROJE YARDIMLARI</t>
  </si>
  <si>
    <t xml:space="preserve">       04.6 - ÖZEL GELİRLER</t>
  </si>
  <si>
    <t>05 - FAİZLER, PAYLAR VE CEZALAR</t>
  </si>
  <si>
    <t xml:space="preserve">       05.1 - FAİZ GELİRLERİ</t>
  </si>
  <si>
    <t xml:space="preserve">      05.2 - KİŞİ VE KURUMLARDAN ALINAN PAYLAR </t>
  </si>
  <si>
    <t xml:space="preserve">       05.3 - PARA CEZALARI</t>
  </si>
  <si>
    <t>06 - SERMAYE GELİRLERİ</t>
  </si>
  <si>
    <t xml:space="preserve">       06.1 - TAŞINMAZ SATIŞ GELİRLERİ</t>
  </si>
  <si>
    <t xml:space="preserve">       06.2 - TAŞINIR SATIŞ GELİRLERİ</t>
  </si>
  <si>
    <t xml:space="preserve">       06.3 - MENKUL KIYMET VE VARLIK SATIŞ GELİRLERİ</t>
  </si>
  <si>
    <t>08 - ALACAKLARDAN TAHSİLAT</t>
  </si>
  <si>
    <t xml:space="preserve">       08.1 - YURTİÇİ ALACAKLARDAN TAHSİLAT</t>
  </si>
  <si>
    <t>09 - RED VE İADELER(-)</t>
  </si>
  <si>
    <t xml:space="preserve">       09.1 - Vergi Gelirleri</t>
  </si>
  <si>
    <t xml:space="preserve">      09.2-Sosyal Güvenlik Gelirleri</t>
  </si>
  <si>
    <t xml:space="preserve">      09.3-Teşebbüs ve Mülkiyet Gelirleri</t>
  </si>
  <si>
    <t xml:space="preserve">     09.4-Alınan Bağış ve Yardımlar ile Özel Gelirler</t>
  </si>
  <si>
    <t xml:space="preserve">    09.5-Diğer Gelirler</t>
  </si>
  <si>
    <t xml:space="preserve">    09.6-Sermaye Gelirleri</t>
  </si>
  <si>
    <t>BÜTÇE GİDERLERİ TOPLAM</t>
  </si>
  <si>
    <t xml:space="preserve"> </t>
  </si>
  <si>
    <t xml:space="preserve">      03.9 - DİĞER TEŞEBBÜS VE MÜLKİYET GELİRLERİ</t>
  </si>
  <si>
    <t xml:space="preserve">       05.9 - DİĞER ÇEŞİTLİ GELİRLER</t>
  </si>
  <si>
    <t>BÜTÇE GİDERLERİNİN GELİŞİMİ</t>
  </si>
  <si>
    <t xml:space="preserve">       03.4 - KURUMLAR HASILATI </t>
  </si>
  <si>
    <t>ARTIŞ 
ORANI 
(%)</t>
  </si>
  <si>
    <t>ARTIŞ ORANI            (%)</t>
  </si>
  <si>
    <t>OCAK-HAZİRAN                               GERÇEK. ORANI  (%)</t>
  </si>
  <si>
    <t>2011 BAŞLANGIÇ ÖDENEĞİ</t>
  </si>
  <si>
    <t>2010
GERÇEKLEŞME TOPLAMI</t>
  </si>
  <si>
    <t>2011 YILSONU GERÇEKLEŞME TAHMİNİ</t>
  </si>
  <si>
    <t>2010 GERÇEKLEŞME TOPLAMI</t>
  </si>
  <si>
    <t>2011 BÜTÇESİ</t>
  </si>
  <si>
    <t>2011 YILSONU
GERÇEKLEŞME
TAHMİNİ</t>
  </si>
  <si>
    <t xml:space="preserve">       06.9 - DİĞER SERMAYE SATIŞ GELİRLERİ</t>
  </si>
</sst>
</file>

<file path=xl/styles.xml><?xml version="1.0" encoding="utf-8"?>
<styleSheet xmlns="http://schemas.openxmlformats.org/spreadsheetml/2006/main">
  <numFmts count="24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.0"/>
    <numFmt numFmtId="173" formatCode="&quot;Evet&quot;;&quot;Evet&quot;;&quot;Hayır&quot;"/>
    <numFmt numFmtId="174" formatCode="&quot;Doğru&quot;;&quot;Doğru&quot;;&quot;Yanlış&quot;"/>
    <numFmt numFmtId="175" formatCode="&quot;Açık&quot;;&quot;Açık&quot;;&quot;Kapalı&quot;"/>
    <numFmt numFmtId="176" formatCode="00"/>
    <numFmt numFmtId="177" formatCode="#,##0.00;\(#,##0.00\)"/>
    <numFmt numFmtId="178" formatCode="#,##0;\(#,##0\)"/>
    <numFmt numFmtId="179" formatCode="#,##0\ &quot;YTL&quot;"/>
  </numFmts>
  <fonts count="52">
    <font>
      <sz val="10"/>
      <name val="Arial Tu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Tur"/>
      <family val="0"/>
    </font>
    <font>
      <b/>
      <sz val="18"/>
      <name val="Times New Roman"/>
      <family val="1"/>
    </font>
    <font>
      <b/>
      <sz val="12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1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9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b/>
      <sz val="9"/>
      <color indexed="16"/>
      <name val="Arial"/>
      <family val="2"/>
    </font>
    <font>
      <sz val="11"/>
      <name val="Arial Tu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10" fillId="0" borderId="0">
      <alignment/>
      <protection/>
    </xf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3" fontId="1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176" fontId="8" fillId="0" borderId="12" xfId="0" applyNumberFormat="1" applyFont="1" applyFill="1" applyBorder="1" applyAlignment="1">
      <alignment horizontal="center" vertical="center"/>
    </xf>
    <xf numFmtId="1" fontId="8" fillId="0" borderId="13" xfId="0" applyNumberFormat="1" applyFont="1" applyFill="1" applyBorder="1" applyAlignment="1">
      <alignment horizontal="center" vertical="center"/>
    </xf>
    <xf numFmtId="176" fontId="13" fillId="0" borderId="14" xfId="0" applyNumberFormat="1" applyFont="1" applyFill="1" applyBorder="1" applyAlignment="1">
      <alignment horizontal="center" vertical="center"/>
    </xf>
    <xf numFmtId="1" fontId="13" fillId="0" borderId="15" xfId="0" applyNumberFormat="1" applyFont="1" applyFill="1" applyBorder="1" applyAlignment="1">
      <alignment horizontal="center" vertical="center"/>
    </xf>
    <xf numFmtId="176" fontId="8" fillId="0" borderId="14" xfId="0" applyNumberFormat="1" applyFont="1" applyFill="1" applyBorder="1" applyAlignment="1">
      <alignment horizontal="center" vertical="center"/>
    </xf>
    <xf numFmtId="1" fontId="8" fillId="0" borderId="15" xfId="0" applyNumberFormat="1" applyFont="1" applyFill="1" applyBorder="1" applyAlignment="1">
      <alignment horizontal="center" vertical="center"/>
    </xf>
    <xf numFmtId="176" fontId="13" fillId="0" borderId="14" xfId="0" applyNumberFormat="1" applyFont="1" applyFill="1" applyBorder="1" applyAlignment="1">
      <alignment horizontal="center" vertical="center"/>
    </xf>
    <xf numFmtId="1" fontId="13" fillId="0" borderId="15" xfId="0" applyNumberFormat="1" applyFont="1" applyFill="1" applyBorder="1" applyAlignment="1">
      <alignment horizontal="center" vertical="center"/>
    </xf>
    <xf numFmtId="176" fontId="8" fillId="0" borderId="12" xfId="0" applyNumberFormat="1" applyFont="1" applyFill="1" applyBorder="1" applyAlignment="1">
      <alignment horizontal="center" vertical="center"/>
    </xf>
    <xf numFmtId="1" fontId="8" fillId="0" borderId="13" xfId="0" applyNumberFormat="1" applyFont="1" applyFill="1" applyBorder="1" applyAlignment="1">
      <alignment horizontal="center" vertical="center"/>
    </xf>
    <xf numFmtId="176" fontId="8" fillId="0" borderId="14" xfId="0" applyNumberFormat="1" applyFont="1" applyFill="1" applyBorder="1" applyAlignment="1">
      <alignment horizontal="center" vertical="center"/>
    </xf>
    <xf numFmtId="1" fontId="8" fillId="0" borderId="15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176" fontId="8" fillId="0" borderId="16" xfId="0" applyNumberFormat="1" applyFont="1" applyFill="1" applyBorder="1" applyAlignment="1">
      <alignment horizontal="left" vertical="center"/>
    </xf>
    <xf numFmtId="176" fontId="9" fillId="0" borderId="17" xfId="0" applyNumberFormat="1" applyFont="1" applyFill="1" applyBorder="1" applyAlignment="1">
      <alignment horizontal="left" vertical="center"/>
    </xf>
    <xf numFmtId="176" fontId="8" fillId="0" borderId="17" xfId="0" applyNumberFormat="1" applyFont="1" applyFill="1" applyBorder="1" applyAlignment="1">
      <alignment horizontal="left" vertical="center"/>
    </xf>
    <xf numFmtId="176" fontId="9" fillId="0" borderId="17" xfId="0" applyNumberFormat="1" applyFont="1" applyFill="1" applyBorder="1" applyAlignment="1">
      <alignment horizontal="left" vertical="center"/>
    </xf>
    <xf numFmtId="176" fontId="8" fillId="0" borderId="16" xfId="0" applyNumberFormat="1" applyFont="1" applyFill="1" applyBorder="1" applyAlignment="1">
      <alignment horizontal="left" vertical="center"/>
    </xf>
    <xf numFmtId="176" fontId="9" fillId="0" borderId="17" xfId="0" applyNumberFormat="1" applyFont="1" applyFill="1" applyBorder="1" applyAlignment="1">
      <alignment horizontal="left" vertical="center" wrapText="1"/>
    </xf>
    <xf numFmtId="176" fontId="8" fillId="0" borderId="17" xfId="0" applyNumberFormat="1" applyFont="1" applyFill="1" applyBorder="1" applyAlignment="1">
      <alignment horizontal="left" vertical="center"/>
    </xf>
    <xf numFmtId="3" fontId="1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 vertical="center" wrapText="1"/>
    </xf>
    <xf numFmtId="0" fontId="12" fillId="33" borderId="18" xfId="0" applyFont="1" applyFill="1" applyBorder="1" applyAlignment="1">
      <alignment horizontal="left" vertical="center"/>
    </xf>
    <xf numFmtId="0" fontId="15" fillId="33" borderId="19" xfId="0" applyFont="1" applyFill="1" applyBorder="1" applyAlignment="1">
      <alignment/>
    </xf>
    <xf numFmtId="0" fontId="1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21" xfId="0" applyFont="1" applyBorder="1" applyAlignment="1">
      <alignment/>
    </xf>
    <xf numFmtId="3" fontId="1" fillId="0" borderId="11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 vertical="center" wrapText="1"/>
    </xf>
    <xf numFmtId="3" fontId="14" fillId="0" borderId="11" xfId="0" applyNumberFormat="1" applyFont="1" applyFill="1" applyBorder="1" applyAlignment="1">
      <alignment horizontal="right" vertical="center"/>
    </xf>
    <xf numFmtId="3" fontId="2" fillId="0" borderId="11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right"/>
    </xf>
    <xf numFmtId="178" fontId="14" fillId="0" borderId="11" xfId="0" applyNumberFormat="1" applyFont="1" applyFill="1" applyBorder="1" applyAlignment="1">
      <alignment horizontal="right" vertical="center"/>
    </xf>
    <xf numFmtId="0" fontId="12" fillId="33" borderId="19" xfId="0" applyFont="1" applyFill="1" applyBorder="1" applyAlignment="1">
      <alignment/>
    </xf>
    <xf numFmtId="0" fontId="17" fillId="0" borderId="19" xfId="50" applyFont="1" applyFill="1" applyBorder="1" applyAlignment="1">
      <alignment vertical="center" wrapText="1"/>
      <protection/>
    </xf>
    <xf numFmtId="0" fontId="17" fillId="0" borderId="22" xfId="50" applyFont="1" applyFill="1" applyBorder="1" applyAlignment="1">
      <alignment vertical="center" wrapText="1"/>
      <protection/>
    </xf>
    <xf numFmtId="3" fontId="1" fillId="0" borderId="11" xfId="0" applyNumberFormat="1" applyFont="1" applyFill="1" applyBorder="1" applyAlignment="1">
      <alignment horizontal="right" wrapText="1"/>
    </xf>
    <xf numFmtId="3" fontId="1" fillId="0" borderId="11" xfId="0" applyNumberFormat="1" applyFont="1" applyBorder="1" applyAlignment="1">
      <alignment horizontal="right" wrapText="1"/>
    </xf>
    <xf numFmtId="3" fontId="5" fillId="0" borderId="11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3" fontId="3" fillId="0" borderId="11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 wrapText="1"/>
    </xf>
    <xf numFmtId="3" fontId="3" fillId="0" borderId="11" xfId="0" applyNumberFormat="1" applyFont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3" fontId="1" fillId="0" borderId="23" xfId="0" applyNumberFormat="1" applyFont="1" applyBorder="1" applyAlignment="1">
      <alignment/>
    </xf>
    <xf numFmtId="176" fontId="13" fillId="0" borderId="24" xfId="0" applyNumberFormat="1" applyFont="1" applyFill="1" applyBorder="1" applyAlignment="1">
      <alignment horizontal="center" vertical="center"/>
    </xf>
    <xf numFmtId="1" fontId="13" fillId="0" borderId="25" xfId="0" applyNumberFormat="1" applyFont="1" applyFill="1" applyBorder="1" applyAlignment="1">
      <alignment horizontal="center" vertical="center"/>
    </xf>
    <xf numFmtId="176" fontId="9" fillId="0" borderId="25" xfId="0" applyNumberFormat="1" applyFont="1" applyFill="1" applyBorder="1" applyAlignment="1">
      <alignment horizontal="left" vertical="center"/>
    </xf>
    <xf numFmtId="3" fontId="2" fillId="0" borderId="11" xfId="0" applyNumberFormat="1" applyFont="1" applyBorder="1" applyAlignment="1">
      <alignment horizontal="right" wrapText="1"/>
    </xf>
    <xf numFmtId="0" fontId="17" fillId="33" borderId="19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3" fontId="3" fillId="33" borderId="11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16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genelgelirtahk_tahs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C&#304;L%20&#304;&#350;LER\RAPOR%20VE%20SUNUM%20AR&#350;&#304;V&#304;\RAPORLAR\2009\MEVZUAT%20RAPORLARI\MAL&#304;%20DURUM%20VE%20BEKLENT&#304;LER\2009%20Mali%20Durum%20ve%20Bekl.%20Rap\veriler\GEL&#304;R%20GEL%20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ustafa.kabil\Local%20Settings\Temporary%20Internet%20Files\Content.Outlook\ES0JCGVL\2008%206%20Ayl&#305;k%20Kar&#351;&#305;la&#351;t&#305;rma%20(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ütçe Giderleri"/>
      <sheetName val="Bütçe Gelirleri"/>
    </sheetNames>
    <sheetDataSet>
      <sheetData sheetId="0">
        <row r="72">
          <cell r="E72">
            <v>5450000000</v>
          </cell>
          <cell r="R72">
            <v>2082241560.41</v>
          </cell>
          <cell r="S72">
            <v>1963491574.81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ütçe Giderleri"/>
      <sheetName val="Bütçe Gelirler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1"/>
  <sheetViews>
    <sheetView tabSelected="1" zoomScale="40" zoomScaleNormal="40" zoomScalePageLayoutView="0" workbookViewId="0" topLeftCell="A1">
      <pane ySplit="4" topLeftCell="A5" activePane="bottomLeft" state="frozen"/>
      <selection pane="topLeft" activeCell="A1" sqref="A1"/>
      <selection pane="bottomLeft" activeCell="A50" sqref="A1:U50"/>
    </sheetView>
  </sheetViews>
  <sheetFormatPr defaultColWidth="9.00390625" defaultRowHeight="12.75"/>
  <cols>
    <col min="1" max="1" width="63.875" style="5" customWidth="1"/>
    <col min="2" max="2" width="18.75390625" style="5" customWidth="1"/>
    <col min="3" max="3" width="16.875" style="5" customWidth="1"/>
    <col min="4" max="8" width="14.25390625" style="5" customWidth="1"/>
    <col min="9" max="9" width="14.25390625" style="65" customWidth="1"/>
    <col min="10" max="13" width="14.25390625" style="5" customWidth="1"/>
    <col min="14" max="15" width="17.625" style="5" customWidth="1"/>
    <col min="16" max="16" width="15.75390625" style="5" customWidth="1"/>
    <col min="17" max="17" width="18.375" style="5" customWidth="1"/>
    <col min="18" max="18" width="15.25390625" style="5" customWidth="1"/>
    <col min="19" max="19" width="8.00390625" style="5" customWidth="1"/>
    <col min="20" max="20" width="6.625" style="5" customWidth="1"/>
    <col min="21" max="21" width="19.00390625" style="5" bestFit="1" customWidth="1"/>
    <col min="22" max="16384" width="9.125" style="5" customWidth="1"/>
  </cols>
  <sheetData>
    <row r="1" spans="1:19" s="2" customFormat="1" ht="33" customHeight="1">
      <c r="A1" s="70" t="s">
        <v>54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</row>
    <row r="2" s="2" customFormat="1" ht="15.75">
      <c r="I2" s="55"/>
    </row>
    <row r="3" spans="1:21" s="2" customFormat="1" ht="47.25" customHeight="1">
      <c r="A3" s="71" t="s">
        <v>0</v>
      </c>
      <c r="B3" s="67" t="s">
        <v>105</v>
      </c>
      <c r="C3" s="67" t="s">
        <v>106</v>
      </c>
      <c r="D3" s="67" t="s">
        <v>1</v>
      </c>
      <c r="E3" s="67"/>
      <c r="F3" s="67" t="s">
        <v>2</v>
      </c>
      <c r="G3" s="67"/>
      <c r="H3" s="67" t="s">
        <v>3</v>
      </c>
      <c r="I3" s="67"/>
      <c r="J3" s="67" t="s">
        <v>4</v>
      </c>
      <c r="K3" s="67"/>
      <c r="L3" s="67" t="s">
        <v>5</v>
      </c>
      <c r="M3" s="67"/>
      <c r="N3" s="67" t="s">
        <v>6</v>
      </c>
      <c r="O3" s="67"/>
      <c r="P3" s="67" t="s">
        <v>7</v>
      </c>
      <c r="Q3" s="67"/>
      <c r="R3" s="67" t="s">
        <v>99</v>
      </c>
      <c r="S3" s="67" t="s">
        <v>37</v>
      </c>
      <c r="T3" s="67"/>
      <c r="U3" s="67" t="s">
        <v>107</v>
      </c>
    </row>
    <row r="4" spans="1:21" s="6" customFormat="1" ht="36" customHeight="1" thickBot="1">
      <c r="A4" s="71"/>
      <c r="B4" s="67"/>
      <c r="C4" s="67"/>
      <c r="D4" s="8">
        <v>2010</v>
      </c>
      <c r="E4" s="8">
        <v>2011</v>
      </c>
      <c r="F4" s="8">
        <v>2010</v>
      </c>
      <c r="G4" s="8">
        <v>2011</v>
      </c>
      <c r="H4" s="8">
        <v>2010</v>
      </c>
      <c r="I4" s="63">
        <v>2011</v>
      </c>
      <c r="J4" s="8">
        <v>2010</v>
      </c>
      <c r="K4" s="8">
        <v>2011</v>
      </c>
      <c r="L4" s="8">
        <v>2010</v>
      </c>
      <c r="M4" s="8">
        <v>2011</v>
      </c>
      <c r="N4" s="8">
        <v>2010</v>
      </c>
      <c r="O4" s="8">
        <v>2011</v>
      </c>
      <c r="P4" s="8">
        <v>2010</v>
      </c>
      <c r="Q4" s="8">
        <v>2011</v>
      </c>
      <c r="R4" s="67"/>
      <c r="S4" s="8">
        <v>2010</v>
      </c>
      <c r="T4" s="8">
        <v>2011</v>
      </c>
      <c r="U4" s="67"/>
    </row>
    <row r="5" spans="1:21" s="1" customFormat="1" ht="29.25" customHeight="1">
      <c r="A5" s="33" t="s">
        <v>38</v>
      </c>
      <c r="B5" s="48">
        <f>B6+B14+B22+B29+B34-B41</f>
        <v>5985013843.180001</v>
      </c>
      <c r="C5" s="48">
        <f>C6+C14+C22+C29+C34-C41</f>
        <v>5800000000</v>
      </c>
      <c r="D5" s="48">
        <f>D6+D14+D22+D29+D34-D41</f>
        <v>350627788.48</v>
      </c>
      <c r="E5" s="48">
        <f>E6+E14+E22+E29+E34-E41</f>
        <v>271041613.3</v>
      </c>
      <c r="F5" s="43">
        <f aca="true" t="shared" si="0" ref="F5:O5">F6+F14+F22+F29+F34+F39-F41</f>
        <v>423147173.53</v>
      </c>
      <c r="G5" s="43">
        <f t="shared" si="0"/>
        <v>610803140.0899999</v>
      </c>
      <c r="H5" s="43">
        <f t="shared" si="0"/>
        <v>394342337.25000006</v>
      </c>
      <c r="I5" s="43">
        <f t="shared" si="0"/>
        <v>544470132.2500001</v>
      </c>
      <c r="J5" s="43">
        <f t="shared" si="0"/>
        <v>580717381.5799999</v>
      </c>
      <c r="K5" s="43">
        <f t="shared" si="0"/>
        <v>487114919.88000005</v>
      </c>
      <c r="L5" s="43">
        <f t="shared" si="0"/>
        <v>390615956.74000007</v>
      </c>
      <c r="M5" s="43">
        <f t="shared" si="0"/>
        <v>374105373.3</v>
      </c>
      <c r="N5" s="43">
        <f t="shared" si="0"/>
        <v>553589961.49</v>
      </c>
      <c r="O5" s="43">
        <f t="shared" si="0"/>
        <v>1839909160.43</v>
      </c>
      <c r="P5" s="48">
        <f>P6+P14+P22+P29+P34-P41</f>
        <v>2693040599.0699997</v>
      </c>
      <c r="Q5" s="43">
        <f>Q6+Q14+Q22+Q29+Q34+Q39-Q41</f>
        <v>4127444339.25</v>
      </c>
      <c r="R5" s="49">
        <f>(Q5-P5)/P5*100</f>
        <v>53.263353722752996</v>
      </c>
      <c r="S5" s="48">
        <f>P5/B5*100</f>
        <v>44.99639716186711</v>
      </c>
      <c r="T5" s="48">
        <f>Q5/C5*100</f>
        <v>71.16283343534484</v>
      </c>
      <c r="U5" s="49">
        <f>U6+U14+U22+U29+U34-U41</f>
        <v>7130000000</v>
      </c>
    </row>
    <row r="6" spans="1:21" s="7" customFormat="1" ht="24.75" customHeight="1">
      <c r="A6" s="34" t="s">
        <v>55</v>
      </c>
      <c r="B6" s="50">
        <f aca="true" t="shared" si="1" ref="B6:Q6">B9+B12</f>
        <v>98654858.53</v>
      </c>
      <c r="C6" s="50">
        <f t="shared" si="1"/>
        <v>102350000</v>
      </c>
      <c r="D6" s="50">
        <f t="shared" si="1"/>
        <v>10341806.77</v>
      </c>
      <c r="E6" s="50">
        <f t="shared" si="1"/>
        <v>14254082.09</v>
      </c>
      <c r="F6" s="50">
        <f t="shared" si="1"/>
        <v>9591816.02</v>
      </c>
      <c r="G6" s="50">
        <f t="shared" si="1"/>
        <v>14648715.830000002</v>
      </c>
      <c r="H6" s="50">
        <f t="shared" si="1"/>
        <v>12364216.68</v>
      </c>
      <c r="I6" s="50">
        <f t="shared" si="1"/>
        <v>9801067.91</v>
      </c>
      <c r="J6" s="50">
        <f t="shared" si="1"/>
        <v>7483987.6899999995</v>
      </c>
      <c r="K6" s="50">
        <f t="shared" si="1"/>
        <v>7946764.140000001</v>
      </c>
      <c r="L6" s="50">
        <f t="shared" si="1"/>
        <v>6992403.7</v>
      </c>
      <c r="M6" s="50">
        <f t="shared" si="1"/>
        <v>9387522.3</v>
      </c>
      <c r="N6" s="50">
        <f t="shared" si="1"/>
        <v>8461034.25</v>
      </c>
      <c r="O6" s="50">
        <f t="shared" si="1"/>
        <v>9463368.39</v>
      </c>
      <c r="P6" s="48">
        <f t="shared" si="1"/>
        <v>55235265.11</v>
      </c>
      <c r="Q6" s="50">
        <f t="shared" si="1"/>
        <v>65501520.66</v>
      </c>
      <c r="R6" s="49">
        <f>(Q6-P6)/P6*100</f>
        <v>18.586414910030648</v>
      </c>
      <c r="S6" s="48">
        <f>P6/B6*100</f>
        <v>55.98838813721828</v>
      </c>
      <c r="T6" s="48">
        <f>Q6/C6*100</f>
        <v>63.99757758671226</v>
      </c>
      <c r="U6" s="51">
        <f>U9+U12</f>
        <v>111615000</v>
      </c>
    </row>
    <row r="7" spans="1:21" ht="24.75" customHeight="1">
      <c r="A7" s="62" t="s">
        <v>56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3"/>
      <c r="Q7" s="52"/>
      <c r="R7" s="61"/>
      <c r="S7" s="53"/>
      <c r="T7" s="53"/>
      <c r="U7" s="54"/>
    </row>
    <row r="8" spans="1:21" ht="24.75" customHeight="1">
      <c r="A8" s="62" t="s">
        <v>57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3"/>
      <c r="Q8" s="52"/>
      <c r="R8" s="61"/>
      <c r="S8" s="53"/>
      <c r="T8" s="53"/>
      <c r="U8" s="54"/>
    </row>
    <row r="9" spans="1:21" ht="24.75" customHeight="1">
      <c r="A9" s="62" t="s">
        <v>58</v>
      </c>
      <c r="B9" s="52">
        <v>42581164.02</v>
      </c>
      <c r="C9" s="52">
        <v>47030000</v>
      </c>
      <c r="D9" s="52">
        <v>6702316.1</v>
      </c>
      <c r="E9" s="52">
        <v>9147193.58</v>
      </c>
      <c r="F9" s="52">
        <v>5662382.1</v>
      </c>
      <c r="G9" s="52">
        <v>9707808.72</v>
      </c>
      <c r="H9" s="52">
        <v>7679172.37</v>
      </c>
      <c r="I9" s="52">
        <v>4029253.23</v>
      </c>
      <c r="J9" s="52">
        <v>2809940.07</v>
      </c>
      <c r="K9" s="52">
        <v>2825484.65</v>
      </c>
      <c r="L9" s="52">
        <v>2298812.75</v>
      </c>
      <c r="M9" s="52">
        <v>3318161.64</v>
      </c>
      <c r="N9" s="52">
        <v>3346063.18</v>
      </c>
      <c r="O9" s="52">
        <v>3652957.4</v>
      </c>
      <c r="P9" s="53">
        <f>D9+F9+H9+J9+L9+N9</f>
        <v>28498686.57</v>
      </c>
      <c r="Q9" s="52">
        <f>E9+G9+I9+K9+M9+O9</f>
        <v>32680859.22</v>
      </c>
      <c r="R9" s="61">
        <f>(Q9-P9)/P9*100</f>
        <v>14.674966299683748</v>
      </c>
      <c r="S9" s="53">
        <f>P9/B9*100</f>
        <v>66.92791807338666</v>
      </c>
      <c r="T9" s="53">
        <f>Q9/C9*100</f>
        <v>69.48938809270679</v>
      </c>
      <c r="U9" s="54">
        <v>46450000</v>
      </c>
    </row>
    <row r="10" spans="1:21" ht="24.75" customHeight="1">
      <c r="A10" s="62" t="s">
        <v>59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3"/>
      <c r="Q10" s="52">
        <f>E10+G10+I10+K10+M10+O10</f>
        <v>0</v>
      </c>
      <c r="R10" s="61"/>
      <c r="S10" s="53"/>
      <c r="T10" s="53"/>
      <c r="U10" s="54"/>
    </row>
    <row r="11" spans="1:21" ht="24.75" customHeight="1">
      <c r="A11" s="62" t="s">
        <v>60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3"/>
      <c r="Q11" s="52">
        <f>E11+G11+I11+K11+M11+O11</f>
        <v>0</v>
      </c>
      <c r="R11" s="61"/>
      <c r="S11" s="53"/>
      <c r="T11" s="53"/>
      <c r="U11" s="54"/>
    </row>
    <row r="12" spans="1:21" ht="24.75" customHeight="1">
      <c r="A12" s="62" t="s">
        <v>61</v>
      </c>
      <c r="B12" s="52">
        <v>56073694.51</v>
      </c>
      <c r="C12" s="52">
        <v>55320000</v>
      </c>
      <c r="D12" s="52">
        <v>3639490.67</v>
      </c>
      <c r="E12" s="52">
        <v>5106888.51</v>
      </c>
      <c r="F12" s="52">
        <v>3929433.92</v>
      </c>
      <c r="G12" s="52">
        <v>4940907.11</v>
      </c>
      <c r="H12" s="52">
        <v>4685044.31</v>
      </c>
      <c r="I12" s="52">
        <v>5771814.68</v>
      </c>
      <c r="J12" s="52">
        <v>4674047.62</v>
      </c>
      <c r="K12" s="52">
        <v>5121279.49</v>
      </c>
      <c r="L12" s="52">
        <v>4693590.95</v>
      </c>
      <c r="M12" s="52">
        <v>6069360.66</v>
      </c>
      <c r="N12" s="52">
        <v>5114971.07</v>
      </c>
      <c r="O12" s="52">
        <v>5810410.99</v>
      </c>
      <c r="P12" s="53">
        <f>D12++F12+H12+J12+L12+N12</f>
        <v>26736578.54</v>
      </c>
      <c r="Q12" s="52">
        <f>E12+G12+I12+K12+M12+O12</f>
        <v>32820661.439999998</v>
      </c>
      <c r="R12" s="61">
        <f>(Q12-P12)/P12*100</f>
        <v>22.75565248895904</v>
      </c>
      <c r="S12" s="53">
        <f>P12/B12*100</f>
        <v>47.68114313429426</v>
      </c>
      <c r="T12" s="53">
        <f>Q12/C12*100</f>
        <v>59.32874446854663</v>
      </c>
      <c r="U12" s="54">
        <v>65165000</v>
      </c>
    </row>
    <row r="13" spans="1:21" ht="24.75" customHeight="1">
      <c r="A13" s="62" t="s">
        <v>62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3"/>
      <c r="Q13" s="52"/>
      <c r="R13" s="61"/>
      <c r="S13" s="53"/>
      <c r="T13" s="53"/>
      <c r="U13" s="54"/>
    </row>
    <row r="14" spans="1:21" ht="24.75" customHeight="1">
      <c r="A14" s="34" t="s">
        <v>63</v>
      </c>
      <c r="B14" s="50">
        <f>B15+B19+B20</f>
        <v>456795040.89</v>
      </c>
      <c r="C14" s="50">
        <f>C15+C19+C20</f>
        <v>377556000</v>
      </c>
      <c r="D14" s="50">
        <f>D15+D19+D20+D21</f>
        <v>20919913.91</v>
      </c>
      <c r="E14" s="50">
        <f>E15+E19+E20+E21</f>
        <v>22543842.65</v>
      </c>
      <c r="F14" s="50">
        <f>F15+F19+F20</f>
        <v>31762492.56</v>
      </c>
      <c r="G14" s="50">
        <f>G15+G19+G20</f>
        <v>20355299.54</v>
      </c>
      <c r="H14" s="50">
        <f aca="true" t="shared" si="2" ref="H14:Q14">H15+H19+H20+H21</f>
        <v>23777271.9</v>
      </c>
      <c r="I14" s="50">
        <f t="shared" si="2"/>
        <v>31941104.67</v>
      </c>
      <c r="J14" s="50">
        <f t="shared" si="2"/>
        <v>74059761.33</v>
      </c>
      <c r="K14" s="50">
        <f t="shared" si="2"/>
        <v>76936301.03</v>
      </c>
      <c r="L14" s="50">
        <f t="shared" si="2"/>
        <v>32325764.43</v>
      </c>
      <c r="M14" s="50">
        <f t="shared" si="2"/>
        <v>65134489.44</v>
      </c>
      <c r="N14" s="50">
        <f t="shared" si="2"/>
        <v>35675583.2</v>
      </c>
      <c r="O14" s="50">
        <f t="shared" si="2"/>
        <v>27814475.589999996</v>
      </c>
      <c r="P14" s="48">
        <f t="shared" si="2"/>
        <v>218520787.33</v>
      </c>
      <c r="Q14" s="50">
        <f t="shared" si="2"/>
        <v>244725512.92000002</v>
      </c>
      <c r="R14" s="49">
        <f>(Q14-P14)/P14*100</f>
        <v>11.991868558677137</v>
      </c>
      <c r="S14" s="48">
        <f>P14/B14*100</f>
        <v>47.83781954030049</v>
      </c>
      <c r="T14" s="48">
        <f>Q14/C14*100</f>
        <v>64.8183350072572</v>
      </c>
      <c r="U14" s="51">
        <f>U15+U19+U20+U21</f>
        <v>420481000</v>
      </c>
    </row>
    <row r="15" spans="1:21" ht="24.75" customHeight="1">
      <c r="A15" s="62" t="s">
        <v>64</v>
      </c>
      <c r="B15" s="52">
        <v>141671973.54</v>
      </c>
      <c r="C15" s="52">
        <v>147615000</v>
      </c>
      <c r="D15" s="52">
        <v>9040524.93</v>
      </c>
      <c r="E15" s="52">
        <v>13508271.04</v>
      </c>
      <c r="F15" s="52">
        <v>11499652.66</v>
      </c>
      <c r="G15" s="52">
        <v>12582011.39</v>
      </c>
      <c r="H15" s="52">
        <v>11112912.06</v>
      </c>
      <c r="I15" s="52">
        <v>15804142.66</v>
      </c>
      <c r="J15" s="52">
        <v>11852581.24</v>
      </c>
      <c r="K15" s="52">
        <v>20707851.29</v>
      </c>
      <c r="L15" s="52">
        <v>11092192.04</v>
      </c>
      <c r="M15" s="52">
        <v>18406869.35</v>
      </c>
      <c r="N15" s="52">
        <v>10732749.2</v>
      </c>
      <c r="O15" s="52">
        <v>17135809.63</v>
      </c>
      <c r="P15" s="53">
        <f>D15++F15+H15+J15+L15+N15</f>
        <v>65330612.129999995</v>
      </c>
      <c r="Q15" s="52">
        <f>E15+G15+I15+K15+M15+O15</f>
        <v>98144955.36</v>
      </c>
      <c r="R15" s="61">
        <f>(Q15-P15)/P15*100</f>
        <v>50.22812761145333</v>
      </c>
      <c r="S15" s="53">
        <f>P15/B15*100</f>
        <v>46.113998765997565</v>
      </c>
      <c r="T15" s="53">
        <f>Q15/C15*100</f>
        <v>66.48711537445382</v>
      </c>
      <c r="U15" s="54">
        <v>193300000</v>
      </c>
    </row>
    <row r="16" spans="1:21" ht="24.75" customHeight="1">
      <c r="A16" s="62" t="s">
        <v>65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3"/>
      <c r="Q16" s="52">
        <f aca="true" t="shared" si="3" ref="Q16:Q21">E16+G16+I16+K16+M16+O16</f>
        <v>0</v>
      </c>
      <c r="R16" s="61"/>
      <c r="S16" s="53"/>
      <c r="T16" s="53"/>
      <c r="U16" s="54"/>
    </row>
    <row r="17" spans="1:21" ht="24.75" customHeight="1">
      <c r="A17" s="62" t="s">
        <v>66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3"/>
      <c r="Q17" s="52">
        <f t="shared" si="3"/>
        <v>0</v>
      </c>
      <c r="R17" s="61"/>
      <c r="S17" s="53"/>
      <c r="T17" s="53"/>
      <c r="U17" s="54"/>
    </row>
    <row r="18" spans="1:21" ht="24.75" customHeight="1">
      <c r="A18" s="62" t="s">
        <v>98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3"/>
      <c r="Q18" s="52">
        <f t="shared" si="3"/>
        <v>0</v>
      </c>
      <c r="R18" s="61"/>
      <c r="S18" s="53"/>
      <c r="T18" s="53"/>
      <c r="U18" s="54"/>
    </row>
    <row r="19" spans="1:21" ht="24.75" customHeight="1">
      <c r="A19" s="62" t="s">
        <v>67</v>
      </c>
      <c r="B19" s="52">
        <v>90185318.79</v>
      </c>
      <c r="C19" s="52">
        <v>55000000</v>
      </c>
      <c r="D19" s="52"/>
      <c r="E19" s="52"/>
      <c r="F19" s="52">
        <v>8960900.79</v>
      </c>
      <c r="G19" s="52"/>
      <c r="H19" s="52"/>
      <c r="I19" s="52"/>
      <c r="J19" s="52">
        <v>700000</v>
      </c>
      <c r="K19" s="52">
        <v>40000000</v>
      </c>
      <c r="L19" s="52">
        <v>2500000</v>
      </c>
      <c r="M19" s="52">
        <v>35500000</v>
      </c>
      <c r="N19" s="52">
        <v>500000</v>
      </c>
      <c r="O19" s="52">
        <v>314042.45</v>
      </c>
      <c r="P19" s="53">
        <f>D19+F19+H19+J19+L19+N19</f>
        <v>12660900.79</v>
      </c>
      <c r="Q19" s="52">
        <f t="shared" si="3"/>
        <v>75814042.45</v>
      </c>
      <c r="R19" s="61">
        <f>(Q19-P19)/P19*100</f>
        <v>498.80449035569774</v>
      </c>
      <c r="S19" s="53">
        <f>P19/B19*100</f>
        <v>14.03876036573247</v>
      </c>
      <c r="T19" s="53">
        <f>Q19/C19*100</f>
        <v>137.84371354545456</v>
      </c>
      <c r="U19" s="54">
        <v>87000000</v>
      </c>
    </row>
    <row r="20" spans="1:21" ht="24.75" customHeight="1">
      <c r="A20" s="62" t="s">
        <v>68</v>
      </c>
      <c r="B20" s="52">
        <v>224937748.56</v>
      </c>
      <c r="C20" s="52">
        <v>174941000</v>
      </c>
      <c r="D20" s="52">
        <v>11879388.98</v>
      </c>
      <c r="E20" s="52">
        <v>9035571.61</v>
      </c>
      <c r="F20" s="52">
        <v>11301939.11</v>
      </c>
      <c r="G20" s="52">
        <v>7773288.15</v>
      </c>
      <c r="H20" s="52">
        <v>12664359.84</v>
      </c>
      <c r="I20" s="52">
        <v>16136962.01</v>
      </c>
      <c r="J20" s="52">
        <v>61507180.09</v>
      </c>
      <c r="K20" s="52">
        <v>16228449.74</v>
      </c>
      <c r="L20" s="52">
        <v>18733572.39</v>
      </c>
      <c r="M20" s="52">
        <v>11227620.09</v>
      </c>
      <c r="N20" s="52">
        <v>24442834</v>
      </c>
      <c r="O20" s="52">
        <v>10364623.51</v>
      </c>
      <c r="P20" s="53">
        <f>D20+F20+H20+J20+L20+N20</f>
        <v>140529274.41000003</v>
      </c>
      <c r="Q20" s="52">
        <f t="shared" si="3"/>
        <v>70766515.11</v>
      </c>
      <c r="R20" s="61">
        <f>(Q20-P20)/P20*100</f>
        <v>-49.64286593871129</v>
      </c>
      <c r="S20" s="53">
        <f>P20/B20*100</f>
        <v>62.474740371341085</v>
      </c>
      <c r="T20" s="53">
        <f>Q20/C20*100</f>
        <v>40.45164661800264</v>
      </c>
      <c r="U20" s="54">
        <v>140181000</v>
      </c>
    </row>
    <row r="21" spans="1:21" ht="24.75" customHeight="1">
      <c r="A21" s="62" t="s">
        <v>95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3">
        <f>D21+F21+H21+J21+L21+N21</f>
        <v>0</v>
      </c>
      <c r="Q21" s="52">
        <f t="shared" si="3"/>
        <v>0</v>
      </c>
      <c r="R21" s="61"/>
      <c r="S21" s="53"/>
      <c r="T21" s="53"/>
      <c r="U21" s="54"/>
    </row>
    <row r="22" spans="1:21" ht="24.75" customHeight="1">
      <c r="A22" s="34" t="s">
        <v>69</v>
      </c>
      <c r="B22" s="50">
        <f>B23+B24+B26+B27</f>
        <v>39408215.910000004</v>
      </c>
      <c r="C22" s="50">
        <f>C23+C24+C26+C27</f>
        <v>29962000</v>
      </c>
      <c r="D22" s="50">
        <f>D24+D26+D23</f>
        <v>2513878.2600000002</v>
      </c>
      <c r="E22" s="50">
        <f>E24+E26+E23+E27</f>
        <v>2065526.1900000002</v>
      </c>
      <c r="F22" s="50">
        <f>F24+F26+F23+F27</f>
        <v>2350417.8200000003</v>
      </c>
      <c r="G22" s="50">
        <f>G24+G26+G23+G27</f>
        <v>3173765.8000000003</v>
      </c>
      <c r="H22" s="50">
        <f>H24+H26+H23</f>
        <v>2802593.48</v>
      </c>
      <c r="I22" s="50">
        <f>I24+I26+I23+I27</f>
        <v>3335998.13</v>
      </c>
      <c r="J22" s="50">
        <f>+J23+J24+J26+J27</f>
        <v>2184458.6</v>
      </c>
      <c r="K22" s="50">
        <f>K24+K26+K23+K27</f>
        <v>4131155.56</v>
      </c>
      <c r="L22" s="50">
        <f>L24+L26+L27</f>
        <v>3220159.72</v>
      </c>
      <c r="M22" s="50">
        <f>M24+M26+M27</f>
        <v>2865534.5300000003</v>
      </c>
      <c r="N22" s="50">
        <f>N23+N24+N26</f>
        <v>2904946.77</v>
      </c>
      <c r="O22" s="50">
        <f>O23+O24+O26+O27</f>
        <v>2619946.54</v>
      </c>
      <c r="P22" s="48">
        <f>P23+P24+P26+P27</f>
        <v>15976454.65</v>
      </c>
      <c r="Q22" s="50">
        <f>Q23+Q24+Q26+Q27</f>
        <v>18191926.75</v>
      </c>
      <c r="R22" s="49">
        <f>(Q22-P22)/P22*100</f>
        <v>13.867107243345755</v>
      </c>
      <c r="S22" s="48">
        <f>P22/B22*100</f>
        <v>40.54092346247501</v>
      </c>
      <c r="T22" s="48">
        <f>Q22/C22*100</f>
        <v>60.71666360723583</v>
      </c>
      <c r="U22" s="51">
        <f>U23+U24+U26+U27</f>
        <v>36200000</v>
      </c>
    </row>
    <row r="23" spans="1:21" ht="24.75" customHeight="1">
      <c r="A23" s="62" t="s">
        <v>70</v>
      </c>
      <c r="B23" s="52">
        <v>1374226.71</v>
      </c>
      <c r="C23" s="52">
        <v>700000</v>
      </c>
      <c r="D23" s="52">
        <v>159426.91</v>
      </c>
      <c r="E23" s="52">
        <v>6877.27</v>
      </c>
      <c r="F23" s="52">
        <v>134091.8</v>
      </c>
      <c r="G23" s="52">
        <v>108157.91</v>
      </c>
      <c r="H23" s="64">
        <v>-38718.9</v>
      </c>
      <c r="I23" s="52">
        <v>0</v>
      </c>
      <c r="J23" s="52">
        <v>27358.51</v>
      </c>
      <c r="K23" s="64">
        <v>0</v>
      </c>
      <c r="L23" s="52"/>
      <c r="M23" s="52"/>
      <c r="N23" s="52">
        <v>441273.66</v>
      </c>
      <c r="O23" s="52">
        <v>43034.84</v>
      </c>
      <c r="P23" s="53">
        <f aca="true" t="shared" si="4" ref="P23:Q28">D23+F23+H23+J23+L23+N23</f>
        <v>723431.98</v>
      </c>
      <c r="Q23" s="52">
        <f t="shared" si="4"/>
        <v>158070.02000000002</v>
      </c>
      <c r="R23" s="61"/>
      <c r="S23" s="53">
        <f>P23/B23*100</f>
        <v>52.642840859933514</v>
      </c>
      <c r="T23" s="53"/>
      <c r="U23" s="54">
        <v>300000</v>
      </c>
    </row>
    <row r="24" spans="1:21" ht="24.75" customHeight="1">
      <c r="A24" s="62" t="s">
        <v>71</v>
      </c>
      <c r="B24" s="52">
        <v>25626496.85</v>
      </c>
      <c r="C24" s="52">
        <v>24000000</v>
      </c>
      <c r="D24" s="52">
        <v>2219082.44</v>
      </c>
      <c r="E24" s="52">
        <v>812844</v>
      </c>
      <c r="F24" s="52">
        <v>1758143.51</v>
      </c>
      <c r="G24" s="52">
        <v>2172389</v>
      </c>
      <c r="H24" s="52">
        <v>2285533</v>
      </c>
      <c r="I24" s="52">
        <v>2176389</v>
      </c>
      <c r="J24" s="52">
        <v>1561371</v>
      </c>
      <c r="K24" s="52">
        <v>2121802</v>
      </c>
      <c r="L24" s="52">
        <v>2604011.02</v>
      </c>
      <c r="M24" s="52">
        <v>2182712</v>
      </c>
      <c r="N24" s="52">
        <v>2105261.92</v>
      </c>
      <c r="O24" s="52">
        <v>2178712</v>
      </c>
      <c r="P24" s="53">
        <f t="shared" si="4"/>
        <v>12533402.89</v>
      </c>
      <c r="Q24" s="52">
        <f t="shared" si="4"/>
        <v>11644848</v>
      </c>
      <c r="R24" s="61">
        <f>(Q24-P24)/P24*100</f>
        <v>-7.089494352000365</v>
      </c>
      <c r="S24" s="53">
        <f>P24/B24*100</f>
        <v>48.907983652084695</v>
      </c>
      <c r="T24" s="53">
        <f>Q24/C24*100</f>
        <v>48.5202</v>
      </c>
      <c r="U24" s="54">
        <v>23300000</v>
      </c>
    </row>
    <row r="25" spans="1:21" ht="24.75" customHeight="1">
      <c r="A25" s="62" t="s">
        <v>72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3">
        <f t="shared" si="4"/>
        <v>0</v>
      </c>
      <c r="Q25" s="52">
        <f t="shared" si="4"/>
        <v>0</v>
      </c>
      <c r="R25" s="61"/>
      <c r="S25" s="53"/>
      <c r="T25" s="53"/>
      <c r="U25" s="54"/>
    </row>
    <row r="26" spans="1:21" ht="24.75" customHeight="1">
      <c r="A26" s="62" t="s">
        <v>73</v>
      </c>
      <c r="B26" s="52">
        <v>10108692.78</v>
      </c>
      <c r="C26" s="52">
        <v>3262000</v>
      </c>
      <c r="D26" s="52">
        <v>135368.91</v>
      </c>
      <c r="E26" s="52">
        <v>898876.08</v>
      </c>
      <c r="F26" s="52">
        <v>157786.51</v>
      </c>
      <c r="G26" s="52">
        <v>893218.89</v>
      </c>
      <c r="H26" s="52">
        <v>555779.38</v>
      </c>
      <c r="I26" s="52">
        <v>1159609.13</v>
      </c>
      <c r="J26" s="52">
        <v>185039.09</v>
      </c>
      <c r="K26" s="52">
        <v>1473937.56</v>
      </c>
      <c r="L26" s="52">
        <v>265109.7</v>
      </c>
      <c r="M26" s="52">
        <v>287802.53</v>
      </c>
      <c r="N26" s="52">
        <v>358411.19</v>
      </c>
      <c r="O26" s="52">
        <v>313717.7</v>
      </c>
      <c r="P26" s="53">
        <f t="shared" si="4"/>
        <v>1657494.78</v>
      </c>
      <c r="Q26" s="52">
        <f t="shared" si="4"/>
        <v>5027161.890000001</v>
      </c>
      <c r="R26" s="61">
        <f>(Q26-P26)/P26*100</f>
        <v>203.29880676909283</v>
      </c>
      <c r="S26" s="53">
        <f>P26/B26*100</f>
        <v>16.396727213624946</v>
      </c>
      <c r="T26" s="53">
        <f>Q26/C26*100</f>
        <v>154.1128721643164</v>
      </c>
      <c r="U26" s="54">
        <v>9900000</v>
      </c>
    </row>
    <row r="27" spans="1:21" ht="24.75" customHeight="1">
      <c r="A27" s="62" t="s">
        <v>74</v>
      </c>
      <c r="B27" s="52">
        <v>2298799.57</v>
      </c>
      <c r="C27" s="52">
        <v>2000000</v>
      </c>
      <c r="D27" s="52"/>
      <c r="E27" s="52">
        <v>346928.84</v>
      </c>
      <c r="F27" s="52">
        <v>300396</v>
      </c>
      <c r="G27" s="52"/>
      <c r="H27" s="52"/>
      <c r="I27" s="52"/>
      <c r="J27" s="52">
        <v>410690</v>
      </c>
      <c r="K27" s="52">
        <v>535416</v>
      </c>
      <c r="L27" s="52">
        <v>351039</v>
      </c>
      <c r="M27" s="52">
        <v>395020</v>
      </c>
      <c r="N27" s="52"/>
      <c r="O27" s="52">
        <v>84482</v>
      </c>
      <c r="P27" s="53">
        <f t="shared" si="4"/>
        <v>1062125</v>
      </c>
      <c r="Q27" s="52">
        <f t="shared" si="4"/>
        <v>1361846.84</v>
      </c>
      <c r="R27" s="61"/>
      <c r="S27" s="53"/>
      <c r="T27" s="53"/>
      <c r="U27" s="54">
        <v>2700000</v>
      </c>
    </row>
    <row r="28" spans="1:21" ht="24.75" customHeight="1">
      <c r="A28" s="62" t="s">
        <v>75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3">
        <f t="shared" si="4"/>
        <v>0</v>
      </c>
      <c r="Q28" s="52">
        <f t="shared" si="4"/>
        <v>0</v>
      </c>
      <c r="R28" s="61"/>
      <c r="S28" s="53"/>
      <c r="T28" s="53"/>
      <c r="U28" s="54"/>
    </row>
    <row r="29" spans="1:21" ht="24.75" customHeight="1">
      <c r="A29" s="34" t="s">
        <v>76</v>
      </c>
      <c r="B29" s="50">
        <f aca="true" t="shared" si="5" ref="B29:Q29">B30+B31+B32+B33</f>
        <v>4578151994.690001</v>
      </c>
      <c r="C29" s="50">
        <f t="shared" si="5"/>
        <v>4892559000</v>
      </c>
      <c r="D29" s="50">
        <f t="shared" si="5"/>
        <v>315516846.92</v>
      </c>
      <c r="E29" s="50">
        <f t="shared" si="5"/>
        <v>231942326.51999998</v>
      </c>
      <c r="F29" s="50">
        <f t="shared" si="5"/>
        <v>378956383.76</v>
      </c>
      <c r="G29" s="50">
        <f t="shared" si="5"/>
        <v>573208190.87</v>
      </c>
      <c r="H29" s="50">
        <f t="shared" si="5"/>
        <v>354838273.36</v>
      </c>
      <c r="I29" s="50">
        <f t="shared" si="5"/>
        <v>498285178.1600001</v>
      </c>
      <c r="J29" s="50">
        <f t="shared" si="5"/>
        <v>280896418.45</v>
      </c>
      <c r="K29" s="50">
        <f t="shared" si="5"/>
        <v>371109133</v>
      </c>
      <c r="L29" s="50">
        <f t="shared" si="5"/>
        <v>346011538.77000004</v>
      </c>
      <c r="M29" s="50">
        <f t="shared" si="5"/>
        <v>402986001.35</v>
      </c>
      <c r="N29" s="50">
        <f t="shared" si="5"/>
        <v>506037787.51</v>
      </c>
      <c r="O29" s="50">
        <f t="shared" si="5"/>
        <v>489784391.96</v>
      </c>
      <c r="P29" s="48">
        <f t="shared" si="5"/>
        <v>2182257248.77</v>
      </c>
      <c r="Q29" s="50">
        <f t="shared" si="5"/>
        <v>2567315221.86</v>
      </c>
      <c r="R29" s="49">
        <f aca="true" t="shared" si="6" ref="R29:R36">(Q29-P29)/P29*100</f>
        <v>17.64493958294939</v>
      </c>
      <c r="S29" s="48">
        <f aca="true" t="shared" si="7" ref="S29:T36">P29/B29*100</f>
        <v>47.66677146807501</v>
      </c>
      <c r="T29" s="48">
        <f t="shared" si="7"/>
        <v>52.47387352630801</v>
      </c>
      <c r="U29" s="51">
        <f>U30+U31+U32+U33</f>
        <v>5294520000</v>
      </c>
    </row>
    <row r="30" spans="1:21" ht="24.75" customHeight="1">
      <c r="A30" s="62" t="s">
        <v>77</v>
      </c>
      <c r="B30" s="52">
        <v>4746851.53</v>
      </c>
      <c r="C30" s="52">
        <v>3552000</v>
      </c>
      <c r="D30" s="52">
        <v>686979.43</v>
      </c>
      <c r="E30" s="52">
        <v>299371.38</v>
      </c>
      <c r="F30" s="52">
        <v>237095.44</v>
      </c>
      <c r="G30" s="52">
        <v>119324.82</v>
      </c>
      <c r="H30" s="52">
        <v>300857.24</v>
      </c>
      <c r="I30" s="52">
        <v>160257.66</v>
      </c>
      <c r="J30" s="52">
        <v>174932.87</v>
      </c>
      <c r="K30" s="52">
        <v>226641.32</v>
      </c>
      <c r="L30" s="52">
        <v>139960.42</v>
      </c>
      <c r="M30" s="52">
        <v>474957.14</v>
      </c>
      <c r="N30" s="52">
        <v>484409.63</v>
      </c>
      <c r="O30" s="52">
        <v>685836.31</v>
      </c>
      <c r="P30" s="53">
        <f aca="true" t="shared" si="8" ref="P30:Q33">D30+F30+H30+J30+L30+N30</f>
        <v>2024235.0299999998</v>
      </c>
      <c r="Q30" s="52">
        <f t="shared" si="8"/>
        <v>1966388.63</v>
      </c>
      <c r="R30" s="61">
        <f t="shared" si="6"/>
        <v>-2.857691875829256</v>
      </c>
      <c r="S30" s="53">
        <f t="shared" si="7"/>
        <v>42.64374011293333</v>
      </c>
      <c r="T30" s="53">
        <f t="shared" si="7"/>
        <v>55.360040259009004</v>
      </c>
      <c r="U30" s="54">
        <v>3755000</v>
      </c>
    </row>
    <row r="31" spans="1:21" ht="24.75" customHeight="1">
      <c r="A31" s="62" t="s">
        <v>78</v>
      </c>
      <c r="B31" s="52">
        <v>4220596227.69</v>
      </c>
      <c r="C31" s="52">
        <v>4702900000</v>
      </c>
      <c r="D31" s="52">
        <v>264823528.03</v>
      </c>
      <c r="E31" s="52">
        <v>207879210.14</v>
      </c>
      <c r="F31" s="52">
        <v>366234489.33</v>
      </c>
      <c r="G31" s="52">
        <v>520743448.75</v>
      </c>
      <c r="H31" s="52">
        <v>335183254.9</v>
      </c>
      <c r="I31" s="52">
        <v>469405739.48</v>
      </c>
      <c r="J31" s="52">
        <v>255752897.52</v>
      </c>
      <c r="K31" s="52">
        <v>332104222.43</v>
      </c>
      <c r="L31" s="52">
        <v>323953265.92</v>
      </c>
      <c r="M31" s="52">
        <v>366812805.79</v>
      </c>
      <c r="N31" s="52">
        <v>430157295.37</v>
      </c>
      <c r="O31" s="52">
        <v>464855043.03</v>
      </c>
      <c r="P31" s="53">
        <f t="shared" si="8"/>
        <v>1976104731.0700002</v>
      </c>
      <c r="Q31" s="52">
        <f t="shared" si="8"/>
        <v>2361800469.62</v>
      </c>
      <c r="R31" s="61">
        <f t="shared" si="6"/>
        <v>19.517980625508514</v>
      </c>
      <c r="S31" s="53">
        <f t="shared" si="7"/>
        <v>46.82051123737922</v>
      </c>
      <c r="T31" s="53">
        <f t="shared" si="7"/>
        <v>50.22008695953561</v>
      </c>
      <c r="U31" s="54">
        <v>4930250000</v>
      </c>
    </row>
    <row r="32" spans="1:21" ht="24.75" customHeight="1">
      <c r="A32" s="62" t="s">
        <v>79</v>
      </c>
      <c r="B32" s="52">
        <v>31091062.35</v>
      </c>
      <c r="C32" s="52">
        <v>31002000</v>
      </c>
      <c r="D32" s="52">
        <v>1498100</v>
      </c>
      <c r="E32" s="52">
        <v>2332331.69</v>
      </c>
      <c r="F32" s="52">
        <v>1968654.36</v>
      </c>
      <c r="G32" s="52">
        <v>1040685.6</v>
      </c>
      <c r="H32" s="52">
        <v>2444306.91</v>
      </c>
      <c r="I32" s="52">
        <v>7412914.42</v>
      </c>
      <c r="J32" s="52">
        <v>3302643.35</v>
      </c>
      <c r="K32" s="52">
        <v>1759571.51</v>
      </c>
      <c r="L32" s="52">
        <v>3006011.7</v>
      </c>
      <c r="M32" s="52">
        <v>1700642.25</v>
      </c>
      <c r="N32" s="52">
        <v>5327221.94</v>
      </c>
      <c r="O32" s="52">
        <v>2538662.99</v>
      </c>
      <c r="P32" s="53">
        <f t="shared" si="8"/>
        <v>17546938.26</v>
      </c>
      <c r="Q32" s="52">
        <f t="shared" si="8"/>
        <v>16784808.46</v>
      </c>
      <c r="R32" s="61">
        <f t="shared" si="6"/>
        <v>-4.343377680523056</v>
      </c>
      <c r="S32" s="53">
        <f t="shared" si="7"/>
        <v>56.43724251834708</v>
      </c>
      <c r="T32" s="53">
        <f t="shared" si="7"/>
        <v>54.14105044835817</v>
      </c>
      <c r="U32" s="54">
        <v>32251000</v>
      </c>
    </row>
    <row r="33" spans="1:21" ht="24.75" customHeight="1">
      <c r="A33" s="62" t="s">
        <v>96</v>
      </c>
      <c r="B33" s="52">
        <v>321717853.12</v>
      </c>
      <c r="C33" s="52">
        <v>155105000</v>
      </c>
      <c r="D33" s="52">
        <v>48508239.46</v>
      </c>
      <c r="E33" s="52">
        <v>21431413.31</v>
      </c>
      <c r="F33" s="52">
        <v>10516144.63</v>
      </c>
      <c r="G33" s="52">
        <v>51304731.7</v>
      </c>
      <c r="H33" s="52">
        <v>16909854.31</v>
      </c>
      <c r="I33" s="52">
        <v>21306266.6</v>
      </c>
      <c r="J33" s="52">
        <v>21665944.71</v>
      </c>
      <c r="K33" s="52">
        <v>37018697.74</v>
      </c>
      <c r="L33" s="52">
        <v>18912300.73</v>
      </c>
      <c r="M33" s="52">
        <v>33997596.17</v>
      </c>
      <c r="N33" s="52">
        <v>70068860.57</v>
      </c>
      <c r="O33" s="52">
        <v>21704849.63</v>
      </c>
      <c r="P33" s="53">
        <f t="shared" si="8"/>
        <v>186581344.41000003</v>
      </c>
      <c r="Q33" s="52">
        <f t="shared" si="8"/>
        <v>186763555.15000004</v>
      </c>
      <c r="R33" s="61">
        <f t="shared" si="6"/>
        <v>0.09765753407779806</v>
      </c>
      <c r="S33" s="53">
        <f t="shared" si="7"/>
        <v>57.99533429697655</v>
      </c>
      <c r="T33" s="53">
        <f t="shared" si="7"/>
        <v>120.41104745172629</v>
      </c>
      <c r="U33" s="54">
        <v>328264000</v>
      </c>
    </row>
    <row r="34" spans="1:21" s="7" customFormat="1" ht="24.75" customHeight="1">
      <c r="A34" s="34" t="s">
        <v>80</v>
      </c>
      <c r="B34" s="50">
        <f aca="true" t="shared" si="9" ref="B34:N34">B35+B36</f>
        <v>814247993.1</v>
      </c>
      <c r="C34" s="50">
        <f t="shared" si="9"/>
        <v>400610000</v>
      </c>
      <c r="D34" s="50">
        <f t="shared" si="9"/>
        <v>1375470.8</v>
      </c>
      <c r="E34" s="50">
        <f t="shared" si="9"/>
        <v>416839.25</v>
      </c>
      <c r="F34" s="50">
        <f t="shared" si="9"/>
        <v>617801.75</v>
      </c>
      <c r="G34" s="50">
        <f t="shared" si="9"/>
        <v>109584.77</v>
      </c>
      <c r="H34" s="50">
        <f t="shared" si="9"/>
        <v>827987.48</v>
      </c>
      <c r="I34" s="50">
        <f t="shared" si="9"/>
        <v>1233777.47</v>
      </c>
      <c r="J34" s="50">
        <f t="shared" si="9"/>
        <v>216447800</v>
      </c>
      <c r="K34" s="50">
        <f t="shared" si="9"/>
        <v>27200329.85</v>
      </c>
      <c r="L34" s="50">
        <f t="shared" si="9"/>
        <v>2374638.85</v>
      </c>
      <c r="M34" s="50">
        <f t="shared" si="9"/>
        <v>5962768.13</v>
      </c>
      <c r="N34" s="50">
        <f t="shared" si="9"/>
        <v>643587.84</v>
      </c>
      <c r="O34" s="50">
        <f>O35+O36+O38</f>
        <v>1311042670.6000001</v>
      </c>
      <c r="P34" s="48">
        <f>P35+P36</f>
        <v>222287286.72</v>
      </c>
      <c r="Q34" s="50">
        <f>Q35+Q36+Q38</f>
        <v>1345965970.0700002</v>
      </c>
      <c r="R34" s="49">
        <f t="shared" si="6"/>
        <v>505.507399874569</v>
      </c>
      <c r="S34" s="48">
        <f t="shared" si="7"/>
        <v>27.299703358642518</v>
      </c>
      <c r="T34" s="48">
        <f t="shared" si="7"/>
        <v>335.97912435286196</v>
      </c>
      <c r="U34" s="51">
        <f>U35+U36+U38</f>
        <v>1382934000</v>
      </c>
    </row>
    <row r="35" spans="1:21" ht="24.75" customHeight="1">
      <c r="A35" s="62" t="s">
        <v>81</v>
      </c>
      <c r="B35" s="52">
        <v>813925153.36</v>
      </c>
      <c r="C35" s="52">
        <v>400000000</v>
      </c>
      <c r="D35" s="52">
        <v>1332600</v>
      </c>
      <c r="E35" s="52">
        <v>407499.99</v>
      </c>
      <c r="F35" s="52">
        <v>603000</v>
      </c>
      <c r="G35" s="52">
        <v>99500</v>
      </c>
      <c r="H35" s="52">
        <v>782080</v>
      </c>
      <c r="I35" s="52">
        <v>1200391.97</v>
      </c>
      <c r="J35" s="52">
        <v>216417550</v>
      </c>
      <c r="K35" s="52">
        <v>27193000</v>
      </c>
      <c r="L35" s="52">
        <v>2315500</v>
      </c>
      <c r="M35" s="52">
        <v>5945660</v>
      </c>
      <c r="N35" s="52">
        <v>611000</v>
      </c>
      <c r="O35" s="52">
        <v>2279200</v>
      </c>
      <c r="P35" s="53">
        <f>D35+F35+H35+J35+L35+N35</f>
        <v>222061730</v>
      </c>
      <c r="Q35" s="52">
        <f>E35+G35+I35+K35+M35+O35</f>
        <v>37125251.96</v>
      </c>
      <c r="R35" s="61">
        <f t="shared" si="6"/>
        <v>-83.28156231152481</v>
      </c>
      <c r="S35" s="53">
        <f t="shared" si="7"/>
        <v>27.282819443937473</v>
      </c>
      <c r="T35" s="53">
        <f t="shared" si="7"/>
        <v>9.28131299</v>
      </c>
      <c r="U35" s="54">
        <v>73994128</v>
      </c>
    </row>
    <row r="36" spans="1:21" ht="24.75" customHeight="1">
      <c r="A36" s="62" t="s">
        <v>82</v>
      </c>
      <c r="B36" s="52">
        <v>322839.74</v>
      </c>
      <c r="C36" s="52">
        <v>610000</v>
      </c>
      <c r="D36" s="52">
        <v>42870.8</v>
      </c>
      <c r="E36" s="52">
        <v>9339.26</v>
      </c>
      <c r="F36" s="52">
        <v>14801.75</v>
      </c>
      <c r="G36" s="52">
        <v>10084.77</v>
      </c>
      <c r="H36" s="52">
        <v>45907.48</v>
      </c>
      <c r="I36" s="52">
        <v>33385.5</v>
      </c>
      <c r="J36" s="52">
        <v>30250</v>
      </c>
      <c r="K36" s="52">
        <v>7329.85</v>
      </c>
      <c r="L36" s="52">
        <v>59138.85</v>
      </c>
      <c r="M36" s="52">
        <v>17108.13</v>
      </c>
      <c r="N36" s="52">
        <v>32587.84</v>
      </c>
      <c r="O36" s="52">
        <v>23598.94</v>
      </c>
      <c r="P36" s="53">
        <f>D36+F36+H36+J36+L36+N36</f>
        <v>225556.72</v>
      </c>
      <c r="Q36" s="52">
        <f>E36+G36+I36+K36+M36+O36</f>
        <v>100846.45</v>
      </c>
      <c r="R36" s="61">
        <f t="shared" si="6"/>
        <v>-55.28998204974784</v>
      </c>
      <c r="S36" s="53">
        <f t="shared" si="7"/>
        <v>69.8664668730064</v>
      </c>
      <c r="T36" s="53">
        <f t="shared" si="7"/>
        <v>16.532204918032786</v>
      </c>
      <c r="U36" s="54">
        <v>200000</v>
      </c>
    </row>
    <row r="37" spans="1:21" ht="24.75" customHeight="1">
      <c r="A37" s="62" t="s">
        <v>83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3"/>
      <c r="Q37" s="52"/>
      <c r="R37" s="61"/>
      <c r="S37" s="53"/>
      <c r="T37" s="53"/>
      <c r="U37" s="54"/>
    </row>
    <row r="38" spans="1:21" ht="24.75" customHeight="1">
      <c r="A38" s="62" t="s">
        <v>108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>
        <v>1308739871.66</v>
      </c>
      <c r="P38" s="53"/>
      <c r="Q38" s="52">
        <f>O38</f>
        <v>1308739871.66</v>
      </c>
      <c r="R38" s="61"/>
      <c r="S38" s="53"/>
      <c r="T38" s="53"/>
      <c r="U38" s="54">
        <v>1308739872</v>
      </c>
    </row>
    <row r="39" spans="1:21" ht="24.75" customHeight="1">
      <c r="A39" s="34" t="s">
        <v>84</v>
      </c>
      <c r="B39" s="50">
        <v>0</v>
      </c>
      <c r="C39" s="52">
        <v>0</v>
      </c>
      <c r="D39" s="52">
        <v>0</v>
      </c>
      <c r="E39" s="52">
        <v>0</v>
      </c>
      <c r="F39" s="52">
        <v>0</v>
      </c>
      <c r="G39" s="52">
        <v>0</v>
      </c>
      <c r="H39" s="52">
        <v>0</v>
      </c>
      <c r="I39" s="52">
        <v>0</v>
      </c>
      <c r="J39" s="52">
        <v>0</v>
      </c>
      <c r="K39" s="52">
        <v>0</v>
      </c>
      <c r="L39" s="52">
        <v>0</v>
      </c>
      <c r="M39" s="52">
        <v>0</v>
      </c>
      <c r="N39" s="52">
        <v>0</v>
      </c>
      <c r="O39" s="52">
        <v>0</v>
      </c>
      <c r="P39" s="52">
        <f>SUM(P40)</f>
        <v>0</v>
      </c>
      <c r="Q39" s="52">
        <v>0</v>
      </c>
      <c r="R39" s="49"/>
      <c r="S39" s="48"/>
      <c r="T39" s="48"/>
      <c r="U39" s="51"/>
    </row>
    <row r="40" spans="1:21" ht="24.75" customHeight="1">
      <c r="A40" s="45" t="s">
        <v>85</v>
      </c>
      <c r="B40" s="52">
        <v>0</v>
      </c>
      <c r="C40" s="52">
        <v>0</v>
      </c>
      <c r="D40" s="52">
        <v>0</v>
      </c>
      <c r="E40" s="52">
        <v>0</v>
      </c>
      <c r="F40" s="52">
        <v>0</v>
      </c>
      <c r="G40" s="52">
        <v>0</v>
      </c>
      <c r="H40" s="52">
        <v>0</v>
      </c>
      <c r="I40" s="52">
        <v>0</v>
      </c>
      <c r="J40" s="52">
        <v>0</v>
      </c>
      <c r="K40" s="52">
        <v>0</v>
      </c>
      <c r="L40" s="52">
        <v>0</v>
      </c>
      <c r="M40" s="52">
        <v>0</v>
      </c>
      <c r="N40" s="52">
        <v>0</v>
      </c>
      <c r="O40" s="52">
        <v>0</v>
      </c>
      <c r="P40" s="52">
        <v>0</v>
      </c>
      <c r="Q40" s="52">
        <v>0</v>
      </c>
      <c r="R40" s="49"/>
      <c r="S40" s="48"/>
      <c r="T40" s="48"/>
      <c r="U40" s="54"/>
    </row>
    <row r="41" spans="1:21" ht="24.75" customHeight="1">
      <c r="A41" s="34" t="s">
        <v>86</v>
      </c>
      <c r="B41" s="50">
        <f>B42+B43+B44+B45+B46+B47</f>
        <v>2244259.94</v>
      </c>
      <c r="C41" s="50">
        <v>3037000</v>
      </c>
      <c r="D41" s="50">
        <f>D42+D43+D44+D45+D46</f>
        <v>40128.18</v>
      </c>
      <c r="E41" s="50">
        <f>E42+E43+E44+E45+E46</f>
        <v>181003.4</v>
      </c>
      <c r="F41" s="50">
        <f>F42+F43+F44+F45+F46</f>
        <v>131738.38</v>
      </c>
      <c r="G41" s="50">
        <f>G42+G43+G44+G45+G46</f>
        <v>692416.72</v>
      </c>
      <c r="H41" s="50">
        <f>H42+H43+H44+H45+H46</f>
        <v>268005.65</v>
      </c>
      <c r="I41" s="50">
        <f>I42+I43+I44+I45+I46+I47</f>
        <v>126994.09000000001</v>
      </c>
      <c r="J41" s="50">
        <f>J42+J43+J44+J45+J46</f>
        <v>355044.49</v>
      </c>
      <c r="K41" s="50">
        <f>K42+K43+K44+K45+K46</f>
        <v>208763.7</v>
      </c>
      <c r="L41" s="50">
        <f>L42+L43+L44+L45+L46</f>
        <v>308548.73</v>
      </c>
      <c r="M41" s="50">
        <f>M42+M43+M44+M45+M46</f>
        <v>112230942.45</v>
      </c>
      <c r="N41" s="50">
        <f>N42+N43+N44+N45+N46</f>
        <v>132978.08</v>
      </c>
      <c r="O41" s="50">
        <f>O42+O43+O44+O45+O46+O47</f>
        <v>815692.65</v>
      </c>
      <c r="P41" s="48">
        <f>P42+P43+P44+P45+P46</f>
        <v>1236443.5099999998</v>
      </c>
      <c r="Q41" s="50">
        <f>Q42+Q43+Q44+Q45+Q46+Q47</f>
        <v>114255813.00999999</v>
      </c>
      <c r="R41" s="49">
        <f aca="true" t="shared" si="10" ref="R41:R46">(Q41-P41)/P41*100</f>
        <v>9140.68201142485</v>
      </c>
      <c r="S41" s="48">
        <f>P41/B41*100</f>
        <v>55.09359624357951</v>
      </c>
      <c r="T41" s="48">
        <f>Q41/C41*100</f>
        <v>3762.1275274942377</v>
      </c>
      <c r="U41" s="51">
        <v>115750000</v>
      </c>
    </row>
    <row r="42" spans="1:21" ht="24.75" customHeight="1">
      <c r="A42" s="62" t="s">
        <v>87</v>
      </c>
      <c r="B42" s="52">
        <v>206936.9</v>
      </c>
      <c r="C42" s="52"/>
      <c r="D42" s="52"/>
      <c r="E42" s="52"/>
      <c r="F42" s="52">
        <v>5605</v>
      </c>
      <c r="G42" s="52">
        <v>588.53</v>
      </c>
      <c r="H42" s="52">
        <v>42839.5</v>
      </c>
      <c r="I42" s="52">
        <v>12888.75</v>
      </c>
      <c r="J42" s="52">
        <v>18977.5</v>
      </c>
      <c r="K42" s="52">
        <v>16050</v>
      </c>
      <c r="L42" s="52">
        <v>24662.5</v>
      </c>
      <c r="M42" s="52">
        <v>4340.5</v>
      </c>
      <c r="N42" s="52">
        <v>10878.4</v>
      </c>
      <c r="O42" s="52">
        <v>1675.3</v>
      </c>
      <c r="P42" s="53">
        <f aca="true" t="shared" si="11" ref="P42:P47">D42+F42+H42+J42+L42+N42</f>
        <v>102962.9</v>
      </c>
      <c r="Q42" s="52">
        <v>35543.08</v>
      </c>
      <c r="R42" s="49">
        <f t="shared" si="10"/>
        <v>-65.47972133652024</v>
      </c>
      <c r="S42" s="48">
        <f>P42/B42*100</f>
        <v>49.75569847620216</v>
      </c>
      <c r="T42" s="48"/>
      <c r="U42" s="54"/>
    </row>
    <row r="43" spans="1:21" ht="24.75" customHeight="1">
      <c r="A43" s="46" t="s">
        <v>88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3">
        <f t="shared" si="11"/>
        <v>0</v>
      </c>
      <c r="Q43" s="52"/>
      <c r="R43" s="49"/>
      <c r="S43" s="48"/>
      <c r="T43" s="48"/>
      <c r="U43" s="54"/>
    </row>
    <row r="44" spans="1:21" ht="24.75" customHeight="1">
      <c r="A44" s="46" t="s">
        <v>89</v>
      </c>
      <c r="B44" s="52">
        <v>294801.41</v>
      </c>
      <c r="C44" s="52"/>
      <c r="D44" s="52">
        <v>300</v>
      </c>
      <c r="E44" s="52">
        <v>289.5</v>
      </c>
      <c r="F44" s="52">
        <v>22833.87</v>
      </c>
      <c r="G44" s="52">
        <v>640030.5</v>
      </c>
      <c r="H44" s="52">
        <v>42567.5</v>
      </c>
      <c r="I44" s="52">
        <v>5484</v>
      </c>
      <c r="J44" s="52">
        <v>9154</v>
      </c>
      <c r="K44" s="52">
        <v>7762.89</v>
      </c>
      <c r="L44" s="52">
        <v>4165</v>
      </c>
      <c r="M44" s="52">
        <v>6055.79</v>
      </c>
      <c r="N44" s="52">
        <v>60539</v>
      </c>
      <c r="O44" s="52">
        <v>45702.39</v>
      </c>
      <c r="P44" s="53">
        <f t="shared" si="11"/>
        <v>139559.37</v>
      </c>
      <c r="Q44" s="52">
        <v>705325.07</v>
      </c>
      <c r="R44" s="49">
        <f t="shared" si="10"/>
        <v>405.3942777185079</v>
      </c>
      <c r="S44" s="48">
        <f>P44/B44*100</f>
        <v>47.34012975039706</v>
      </c>
      <c r="T44" s="48"/>
      <c r="U44" s="54"/>
    </row>
    <row r="45" spans="1:21" ht="24.75" customHeight="1">
      <c r="A45" s="46" t="s">
        <v>90</v>
      </c>
      <c r="B45" s="52">
        <v>6012.09</v>
      </c>
      <c r="C45" s="52"/>
      <c r="D45" s="52"/>
      <c r="E45" s="52"/>
      <c r="F45" s="52"/>
      <c r="G45" s="52">
        <v>7414.23</v>
      </c>
      <c r="H45" s="52"/>
      <c r="I45" s="52"/>
      <c r="J45" s="52">
        <v>1533</v>
      </c>
      <c r="K45" s="52">
        <v>48569.55</v>
      </c>
      <c r="L45" s="52"/>
      <c r="M45" s="52">
        <v>360546.16</v>
      </c>
      <c r="N45" s="52">
        <v>4479.09</v>
      </c>
      <c r="O45" s="52">
        <v>517732.12</v>
      </c>
      <c r="P45" s="53">
        <f t="shared" si="11"/>
        <v>6012.09</v>
      </c>
      <c r="Q45" s="52">
        <v>573715.9</v>
      </c>
      <c r="R45" s="49"/>
      <c r="S45" s="48"/>
      <c r="T45" s="48"/>
      <c r="U45" s="54"/>
    </row>
    <row r="46" spans="1:21" ht="24.75" customHeight="1">
      <c r="A46" s="47" t="s">
        <v>91</v>
      </c>
      <c r="B46" s="52">
        <v>1736509.54</v>
      </c>
      <c r="C46" s="50"/>
      <c r="D46" s="52">
        <v>39828.18</v>
      </c>
      <c r="E46" s="52">
        <v>180713.9</v>
      </c>
      <c r="F46" s="52">
        <v>103299.51</v>
      </c>
      <c r="G46" s="52">
        <v>44383.46</v>
      </c>
      <c r="H46" s="52">
        <v>182598.65</v>
      </c>
      <c r="I46" s="52">
        <v>108611.13</v>
      </c>
      <c r="J46" s="52">
        <v>325379.99</v>
      </c>
      <c r="K46" s="52">
        <v>136381.26</v>
      </c>
      <c r="L46" s="52">
        <v>279721.23</v>
      </c>
      <c r="M46" s="52">
        <v>111860000</v>
      </c>
      <c r="N46" s="52">
        <v>57081.59</v>
      </c>
      <c r="O46" s="52">
        <v>243582.84</v>
      </c>
      <c r="P46" s="53">
        <f t="shared" si="11"/>
        <v>987909.1499999999</v>
      </c>
      <c r="Q46" s="52">
        <v>1074218.75</v>
      </c>
      <c r="R46" s="49">
        <f t="shared" si="10"/>
        <v>8.736592833460454</v>
      </c>
      <c r="S46" s="48">
        <f>P46/B46*100</f>
        <v>56.89051094991392</v>
      </c>
      <c r="T46" s="48"/>
      <c r="U46" s="54"/>
    </row>
    <row r="47" spans="1:21" ht="24.75" customHeight="1">
      <c r="A47" s="46" t="s">
        <v>92</v>
      </c>
      <c r="B47" s="52"/>
      <c r="C47" s="50"/>
      <c r="D47" s="52"/>
      <c r="E47" s="52"/>
      <c r="F47" s="52"/>
      <c r="G47" s="52"/>
      <c r="H47" s="52"/>
      <c r="I47" s="52">
        <v>10.21</v>
      </c>
      <c r="J47" s="52"/>
      <c r="K47" s="52"/>
      <c r="L47" s="52"/>
      <c r="M47" s="52"/>
      <c r="N47" s="52"/>
      <c r="O47" s="52">
        <v>7000</v>
      </c>
      <c r="P47" s="53">
        <f t="shared" si="11"/>
        <v>0</v>
      </c>
      <c r="Q47" s="52">
        <v>111867010.21</v>
      </c>
      <c r="R47" s="49"/>
      <c r="S47" s="48"/>
      <c r="T47" s="48"/>
      <c r="U47" s="54"/>
    </row>
    <row r="48" spans="1:21" ht="24.75" customHeight="1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spans="1:21" ht="24.75" customHeight="1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</row>
    <row r="50" spans="1:21" ht="15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</row>
    <row r="51" spans="1:21" ht="15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</row>
  </sheetData>
  <sheetProtection/>
  <mergeCells count="18">
    <mergeCell ref="A1:S1"/>
    <mergeCell ref="A3:A4"/>
    <mergeCell ref="B3:B4"/>
    <mergeCell ref="C3:C4"/>
    <mergeCell ref="D3:E3"/>
    <mergeCell ref="F3:G3"/>
    <mergeCell ref="H3:I3"/>
    <mergeCell ref="J3:K3"/>
    <mergeCell ref="L3:M3"/>
    <mergeCell ref="N3:O3"/>
    <mergeCell ref="A50:U50"/>
    <mergeCell ref="A51:U51"/>
    <mergeCell ref="P3:Q3"/>
    <mergeCell ref="R3:R4"/>
    <mergeCell ref="S3:T3"/>
    <mergeCell ref="U3:U4"/>
    <mergeCell ref="A48:J48"/>
    <mergeCell ref="A49:J49"/>
  </mergeCells>
  <printOptions/>
  <pageMargins left="0.1968503937007874" right="0.1968503937007874" top="0.7874015748031497" bottom="0.5905511811023623" header="0.5118110236220472" footer="0.5118110236220472"/>
  <pageSetup horizontalDpi="600" verticalDpi="600" orientation="landscape" paperSize="9" scale="40" r:id="rId1"/>
  <ignoredErrors>
    <ignoredError sqref="P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zoomScale="70" zoomScaleNormal="70" zoomScaleSheetLayoutView="70" zoomScalePageLayoutView="0" workbookViewId="0" topLeftCell="A1">
      <pane xSplit="3" ySplit="4" topLeftCell="D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16" sqref="H16"/>
    </sheetView>
  </sheetViews>
  <sheetFormatPr defaultColWidth="9.00390625" defaultRowHeight="12.75"/>
  <cols>
    <col min="1" max="2" width="5.875" style="2" customWidth="1"/>
    <col min="3" max="3" width="66.25390625" style="2" customWidth="1"/>
    <col min="4" max="4" width="20.25390625" style="2" customWidth="1"/>
    <col min="5" max="5" width="19.00390625" style="2" customWidth="1"/>
    <col min="6" max="6" width="15.625" style="2" customWidth="1"/>
    <col min="7" max="7" width="17.00390625" style="2" customWidth="1"/>
    <col min="8" max="8" width="15.625" style="2" customWidth="1"/>
    <col min="9" max="9" width="17.625" style="2" customWidth="1"/>
    <col min="10" max="10" width="15.625" style="2" customWidth="1"/>
    <col min="11" max="11" width="17.875" style="2" customWidth="1"/>
    <col min="12" max="12" width="15.625" style="2" customWidth="1"/>
    <col min="13" max="13" width="17.625" style="2" customWidth="1"/>
    <col min="14" max="14" width="16.25390625" style="2" customWidth="1"/>
    <col min="15" max="16" width="15.625" style="2" customWidth="1"/>
    <col min="17" max="17" width="16.875" style="2" customWidth="1"/>
    <col min="18" max="18" width="16.125" style="2" customWidth="1"/>
    <col min="19" max="19" width="15.625" style="2" customWidth="1"/>
    <col min="20" max="20" width="11.125" style="2" customWidth="1"/>
    <col min="21" max="21" width="13.375" style="2" customWidth="1"/>
    <col min="22" max="22" width="14.00390625" style="2" customWidth="1"/>
    <col min="23" max="23" width="21.125" style="2" customWidth="1"/>
    <col min="24" max="16384" width="9.125" style="2" customWidth="1"/>
  </cols>
  <sheetData>
    <row r="1" spans="1:22" ht="27.75" customHeight="1">
      <c r="A1" s="2" t="s">
        <v>94</v>
      </c>
      <c r="C1" s="70" t="s">
        <v>97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</row>
    <row r="2" ht="16.5" thickBot="1"/>
    <row r="3" spans="1:23" ht="57" customHeight="1" thickBot="1">
      <c r="A3" s="78" t="s">
        <v>52</v>
      </c>
      <c r="B3" s="79"/>
      <c r="C3" s="74"/>
      <c r="D3" s="74" t="s">
        <v>103</v>
      </c>
      <c r="E3" s="74" t="s">
        <v>102</v>
      </c>
      <c r="F3" s="72" t="s">
        <v>1</v>
      </c>
      <c r="G3" s="73"/>
      <c r="H3" s="72" t="s">
        <v>2</v>
      </c>
      <c r="I3" s="73"/>
      <c r="J3" s="72" t="s">
        <v>3</v>
      </c>
      <c r="K3" s="73"/>
      <c r="L3" s="72" t="s">
        <v>4</v>
      </c>
      <c r="M3" s="73"/>
      <c r="N3" s="72" t="s">
        <v>5</v>
      </c>
      <c r="O3" s="73"/>
      <c r="P3" s="72" t="s">
        <v>6</v>
      </c>
      <c r="Q3" s="73"/>
      <c r="R3" s="72" t="s">
        <v>7</v>
      </c>
      <c r="S3" s="73"/>
      <c r="T3" s="74" t="s">
        <v>100</v>
      </c>
      <c r="U3" s="72" t="s">
        <v>101</v>
      </c>
      <c r="V3" s="73"/>
      <c r="W3" s="74" t="s">
        <v>104</v>
      </c>
    </row>
    <row r="4" spans="1:23" s="6" customFormat="1" ht="23.25" customHeight="1">
      <c r="A4" s="80"/>
      <c r="B4" s="81"/>
      <c r="C4" s="75"/>
      <c r="D4" s="75"/>
      <c r="E4" s="75"/>
      <c r="F4" s="35">
        <v>2010</v>
      </c>
      <c r="G4" s="35">
        <v>2011</v>
      </c>
      <c r="H4" s="35">
        <v>2010</v>
      </c>
      <c r="I4" s="35">
        <v>2011</v>
      </c>
      <c r="J4" s="35">
        <v>2010</v>
      </c>
      <c r="K4" s="35">
        <v>2011</v>
      </c>
      <c r="L4" s="35">
        <v>2010</v>
      </c>
      <c r="M4" s="35">
        <v>2011</v>
      </c>
      <c r="N4" s="35">
        <v>2010</v>
      </c>
      <c r="O4" s="35">
        <v>2011</v>
      </c>
      <c r="P4" s="35">
        <v>2010</v>
      </c>
      <c r="Q4" s="35">
        <v>2011</v>
      </c>
      <c r="R4" s="35">
        <v>2010</v>
      </c>
      <c r="S4" s="35">
        <v>2011</v>
      </c>
      <c r="T4" s="75"/>
      <c r="U4" s="35">
        <v>2010</v>
      </c>
      <c r="V4" s="35">
        <v>2011</v>
      </c>
      <c r="W4" s="75"/>
    </row>
    <row r="5" spans="1:23" ht="23.25" customHeight="1">
      <c r="A5" s="76" t="s">
        <v>93</v>
      </c>
      <c r="B5" s="76"/>
      <c r="C5" s="77"/>
      <c r="D5" s="31">
        <f>SUM(D6,D12,D18,D28,D31,D37,D46,D48,D50)</f>
        <v>6503330849.889999</v>
      </c>
      <c r="E5" s="31">
        <f aca="true" t="shared" si="0" ref="E5:S5">SUM(E6,E12,E18,E28,E31,E37,E46,E48,E50)</f>
        <v>6700000000</v>
      </c>
      <c r="F5" s="31">
        <f>SUM(F6,F12,F18,F28,F31,F37,F46,F48,F50)</f>
        <v>191660068.43</v>
      </c>
      <c r="G5" s="31">
        <f t="shared" si="0"/>
        <v>178363748.67</v>
      </c>
      <c r="H5" s="31">
        <f>SUM(H6,H12,H18,H28,H31,H37,H46,H48,H50)</f>
        <v>300483539.21</v>
      </c>
      <c r="I5" s="31">
        <f t="shared" si="0"/>
        <v>330396726.28</v>
      </c>
      <c r="J5" s="31">
        <f>SUM(J6,J12,J18,J28,J31,J37,J46,J48,J50)</f>
        <v>618197352.1600001</v>
      </c>
      <c r="K5" s="31">
        <f t="shared" si="0"/>
        <v>433334810.13</v>
      </c>
      <c r="L5" s="31">
        <f>SUM(L6,L12,L18,L28,L31,L37,L46,L48,L50)</f>
        <v>457263466.19</v>
      </c>
      <c r="M5" s="31">
        <f t="shared" si="0"/>
        <v>501963023.58000004</v>
      </c>
      <c r="N5" s="31">
        <f>SUM(N6,N12,N18,N28,N31,N37,N46,N48,N50)</f>
        <v>414869781.99</v>
      </c>
      <c r="O5" s="31">
        <f t="shared" si="0"/>
        <v>557575787.17</v>
      </c>
      <c r="P5" s="31">
        <f>SUM(P6,P12,P18,P28,P31,P37,P46,P48,P50)</f>
        <v>579016791.1600001</v>
      </c>
      <c r="Q5" s="31">
        <f t="shared" si="0"/>
        <v>624406037.99</v>
      </c>
      <c r="R5" s="31">
        <f t="shared" si="0"/>
        <v>2561490999.14</v>
      </c>
      <c r="S5" s="31">
        <f t="shared" si="0"/>
        <v>2626040133.8199997</v>
      </c>
      <c r="T5" s="32">
        <f aca="true" t="shared" si="1" ref="T5:T47">(S5-R5)/R5*100</f>
        <v>2.519982881129455</v>
      </c>
      <c r="U5" s="38">
        <f>sek/sek*100</f>
        <v>100</v>
      </c>
      <c r="V5" s="38">
        <f>dok/dok*100</f>
        <v>100</v>
      </c>
      <c r="W5" s="31">
        <f>SUM(W6,W12,W18,W28,W31,W37,W46,W48)</f>
        <v>6680742850.214286</v>
      </c>
    </row>
    <row r="6" spans="1:23" s="55" customFormat="1" ht="21" customHeight="1">
      <c r="A6" s="10">
        <v>1</v>
      </c>
      <c r="B6" s="11"/>
      <c r="C6" s="24" t="s">
        <v>39</v>
      </c>
      <c r="D6" s="32">
        <f>SUM(D7:D11)</f>
        <v>491962925.43000007</v>
      </c>
      <c r="E6" s="32">
        <f>SUM(E7:E11)</f>
        <v>533968007</v>
      </c>
      <c r="F6" s="32">
        <f aca="true" t="shared" si="2" ref="F6:Q6">SUM(F$7:F$11)</f>
        <v>48256121.03</v>
      </c>
      <c r="G6" s="32">
        <f t="shared" si="2"/>
        <v>48256315.67999999</v>
      </c>
      <c r="H6" s="32">
        <f t="shared" si="2"/>
        <v>36762159.6</v>
      </c>
      <c r="I6" s="32">
        <f t="shared" si="2"/>
        <v>42677299.230000004</v>
      </c>
      <c r="J6" s="32">
        <f t="shared" si="2"/>
        <v>34828272.42999999</v>
      </c>
      <c r="K6" s="32">
        <f t="shared" si="2"/>
        <v>39456450.01</v>
      </c>
      <c r="L6" s="32">
        <f t="shared" si="2"/>
        <v>36276869.86</v>
      </c>
      <c r="M6" s="32">
        <f t="shared" si="2"/>
        <v>42360856.69</v>
      </c>
      <c r="N6" s="32">
        <f t="shared" si="2"/>
        <v>44134934.53</v>
      </c>
      <c r="O6" s="32">
        <f t="shared" si="2"/>
        <v>56792244.92999999</v>
      </c>
      <c r="P6" s="32">
        <f t="shared" si="2"/>
        <v>39560561.9</v>
      </c>
      <c r="Q6" s="32">
        <f t="shared" si="2"/>
        <v>54131792.48</v>
      </c>
      <c r="R6" s="32">
        <f>SUM(P6,N6,L6,J6,H6,F6)</f>
        <v>239818919.35</v>
      </c>
      <c r="S6" s="32">
        <f>SUM(Q6,O6,M6,K6,I6,G6)</f>
        <v>283674959.02</v>
      </c>
      <c r="T6" s="32">
        <f t="shared" si="1"/>
        <v>18.28714756486538</v>
      </c>
      <c r="U6" s="39">
        <f aca="true" t="shared" si="3" ref="U6:U49">R6/sek*100</f>
        <v>9.362473630807887</v>
      </c>
      <c r="V6" s="39">
        <f aca="true" t="shared" si="4" ref="V6:V49">S6/dok*100</f>
        <v>10.802384752869292</v>
      </c>
      <c r="W6" s="32">
        <f>SUM(W$7:W$11)</f>
        <v>591966478</v>
      </c>
    </row>
    <row r="7" spans="1:23" s="56" customFormat="1" ht="21" customHeight="1">
      <c r="A7" s="12">
        <v>1</v>
      </c>
      <c r="B7" s="13">
        <v>1</v>
      </c>
      <c r="C7" s="25" t="s">
        <v>8</v>
      </c>
      <c r="D7" s="23">
        <v>134809809.96</v>
      </c>
      <c r="E7" s="23">
        <v>151293933</v>
      </c>
      <c r="F7" s="40">
        <v>15239424.27</v>
      </c>
      <c r="G7" s="40">
        <v>16638917.13</v>
      </c>
      <c r="H7" s="40">
        <v>10730543.63</v>
      </c>
      <c r="I7" s="40">
        <v>11947915.04</v>
      </c>
      <c r="J7" s="40">
        <v>10681716.25</v>
      </c>
      <c r="K7" s="40">
        <v>12111002.19</v>
      </c>
      <c r="L7" s="40">
        <v>11401800.47</v>
      </c>
      <c r="M7" s="40">
        <v>12872472.92</v>
      </c>
      <c r="N7" s="40">
        <v>10987551.67</v>
      </c>
      <c r="O7" s="40">
        <v>12490083.45</v>
      </c>
      <c r="P7" s="40">
        <v>11045365.29</v>
      </c>
      <c r="Q7" s="40">
        <v>19419620.74</v>
      </c>
      <c r="R7" s="41">
        <f aca="true" t="shared" si="5" ref="R7:S49">SUM(P7,N7,L7,J7,H7,F7)</f>
        <v>70086401.58</v>
      </c>
      <c r="S7" s="41">
        <f t="shared" si="5"/>
        <v>85480011.47</v>
      </c>
      <c r="T7" s="23">
        <f t="shared" si="1"/>
        <v>21.96376121897055</v>
      </c>
      <c r="U7" s="42">
        <f t="shared" si="3"/>
        <v>2.736156465259138</v>
      </c>
      <c r="V7" s="42">
        <f t="shared" si="4"/>
        <v>3.2550915871059254</v>
      </c>
      <c r="W7" s="23">
        <v>193874194</v>
      </c>
    </row>
    <row r="8" spans="1:23" s="55" customFormat="1" ht="21" customHeight="1">
      <c r="A8" s="12">
        <v>1</v>
      </c>
      <c r="B8" s="13">
        <v>2</v>
      </c>
      <c r="C8" s="25" t="s">
        <v>9</v>
      </c>
      <c r="D8" s="23">
        <v>87757100.93</v>
      </c>
      <c r="E8" s="23">
        <v>96862698</v>
      </c>
      <c r="F8" s="40">
        <v>10679836.34</v>
      </c>
      <c r="G8" s="40">
        <v>12092847.55</v>
      </c>
      <c r="H8" s="40">
        <v>6583314.8</v>
      </c>
      <c r="I8" s="40">
        <v>6899311.72</v>
      </c>
      <c r="J8" s="40">
        <v>6726066.16</v>
      </c>
      <c r="K8" s="40">
        <v>7542228.01</v>
      </c>
      <c r="L8" s="40">
        <v>7401353.79</v>
      </c>
      <c r="M8" s="40">
        <v>8148744.04</v>
      </c>
      <c r="N8" s="40">
        <v>6713770.04</v>
      </c>
      <c r="O8" s="40">
        <v>7039744.38</v>
      </c>
      <c r="P8" s="40">
        <v>6760444.12</v>
      </c>
      <c r="Q8" s="40">
        <v>9769333.66</v>
      </c>
      <c r="R8" s="41">
        <f t="shared" si="5"/>
        <v>44864785.25</v>
      </c>
      <c r="S8" s="41">
        <f t="shared" si="5"/>
        <v>51492209.36</v>
      </c>
      <c r="T8" s="23">
        <f t="shared" si="1"/>
        <v>14.771995615425352</v>
      </c>
      <c r="U8" s="42">
        <f t="shared" si="3"/>
        <v>1.751510556354209</v>
      </c>
      <c r="V8" s="42">
        <f t="shared" si="4"/>
        <v>1.9608310130849471</v>
      </c>
      <c r="W8" s="23">
        <v>123527524</v>
      </c>
    </row>
    <row r="9" spans="1:23" s="55" customFormat="1" ht="21" customHeight="1">
      <c r="A9" s="12">
        <v>1</v>
      </c>
      <c r="B9" s="13">
        <v>3</v>
      </c>
      <c r="C9" s="25" t="s">
        <v>10</v>
      </c>
      <c r="D9" s="23">
        <v>264788114.44</v>
      </c>
      <c r="E9" s="23">
        <v>280556562</v>
      </c>
      <c r="F9" s="40">
        <v>22204397.96</v>
      </c>
      <c r="G9" s="40">
        <v>19102510.76</v>
      </c>
      <c r="H9" s="40">
        <v>18822676.16</v>
      </c>
      <c r="I9" s="40">
        <v>23682273.78</v>
      </c>
      <c r="J9" s="40">
        <v>17017367.72</v>
      </c>
      <c r="K9" s="40">
        <v>19376032.9</v>
      </c>
      <c r="L9" s="40">
        <v>17054668.04</v>
      </c>
      <c r="M9" s="40">
        <v>20888797.57</v>
      </c>
      <c r="N9" s="40">
        <v>26023920.96</v>
      </c>
      <c r="O9" s="40">
        <v>36565661.54</v>
      </c>
      <c r="P9" s="40">
        <v>21344480.88</v>
      </c>
      <c r="Q9" s="40">
        <v>24510320.03</v>
      </c>
      <c r="R9" s="41">
        <f t="shared" si="5"/>
        <v>122467511.72</v>
      </c>
      <c r="S9" s="41">
        <f t="shared" si="5"/>
        <v>144125596.57999998</v>
      </c>
      <c r="T9" s="23">
        <f t="shared" si="1"/>
        <v>17.68475945646492</v>
      </c>
      <c r="U9" s="42">
        <f t="shared" si="3"/>
        <v>4.781102559451409</v>
      </c>
      <c r="V9" s="42">
        <f t="shared" si="4"/>
        <v>5.488324215759262</v>
      </c>
      <c r="W9" s="23">
        <v>271505219.5</v>
      </c>
    </row>
    <row r="10" spans="1:23" s="55" customFormat="1" ht="21" customHeight="1">
      <c r="A10" s="12">
        <v>1</v>
      </c>
      <c r="B10" s="13">
        <v>4</v>
      </c>
      <c r="C10" s="25" t="s">
        <v>11</v>
      </c>
      <c r="D10" s="23">
        <v>1020492.44</v>
      </c>
      <c r="E10" s="23">
        <v>654245</v>
      </c>
      <c r="F10" s="40">
        <v>98597.38</v>
      </c>
      <c r="G10" s="40">
        <v>98575.66</v>
      </c>
      <c r="H10" s="40">
        <v>102585.91</v>
      </c>
      <c r="I10" s="40">
        <v>99975.38</v>
      </c>
      <c r="J10" s="40">
        <v>106153.11</v>
      </c>
      <c r="K10" s="40">
        <v>91883.46</v>
      </c>
      <c r="L10" s="40">
        <v>107177.93</v>
      </c>
      <c r="M10" s="40">
        <v>88553</v>
      </c>
      <c r="N10" s="40">
        <v>102927.24</v>
      </c>
      <c r="O10" s="40">
        <v>88295.76</v>
      </c>
      <c r="P10" s="40">
        <v>99797.23</v>
      </c>
      <c r="Q10" s="40">
        <v>87873.25</v>
      </c>
      <c r="R10" s="41">
        <f t="shared" si="5"/>
        <v>617238.8</v>
      </c>
      <c r="S10" s="41">
        <f t="shared" si="5"/>
        <v>555156.51</v>
      </c>
      <c r="T10" s="23">
        <f t="shared" si="1"/>
        <v>-10.058066667228314</v>
      </c>
      <c r="U10" s="42">
        <f t="shared" si="3"/>
        <v>0.02409685609698543</v>
      </c>
      <c r="V10" s="42">
        <f t="shared" si="4"/>
        <v>0.02114044270878812</v>
      </c>
      <c r="W10" s="23">
        <v>688998.5</v>
      </c>
    </row>
    <row r="11" spans="1:23" s="55" customFormat="1" ht="21" customHeight="1">
      <c r="A11" s="12">
        <v>1</v>
      </c>
      <c r="B11" s="13">
        <v>5</v>
      </c>
      <c r="C11" s="25" t="s">
        <v>12</v>
      </c>
      <c r="D11" s="23">
        <v>3587407.66</v>
      </c>
      <c r="E11" s="23">
        <v>4600569</v>
      </c>
      <c r="F11" s="40">
        <v>33865.08</v>
      </c>
      <c r="G11" s="40">
        <v>323464.58</v>
      </c>
      <c r="H11" s="40">
        <v>523039.1</v>
      </c>
      <c r="I11" s="40">
        <v>47823.31</v>
      </c>
      <c r="J11" s="40">
        <v>296969.19</v>
      </c>
      <c r="K11" s="40">
        <v>335303.45</v>
      </c>
      <c r="L11" s="40">
        <v>311869.63</v>
      </c>
      <c r="M11" s="40">
        <v>362289.16</v>
      </c>
      <c r="N11" s="40">
        <v>306764.62</v>
      </c>
      <c r="O11" s="40">
        <v>608459.8</v>
      </c>
      <c r="P11" s="40">
        <v>310474.38</v>
      </c>
      <c r="Q11" s="40">
        <v>344644.8</v>
      </c>
      <c r="R11" s="41">
        <f t="shared" si="5"/>
        <v>1782982</v>
      </c>
      <c r="S11" s="41">
        <f t="shared" si="5"/>
        <v>2021985.1</v>
      </c>
      <c r="T11" s="23">
        <f t="shared" si="1"/>
        <v>13.404683838647843</v>
      </c>
      <c r="U11" s="42">
        <f t="shared" si="3"/>
        <v>0.0696071936461468</v>
      </c>
      <c r="V11" s="42">
        <f t="shared" si="4"/>
        <v>0.07699749421036822</v>
      </c>
      <c r="W11" s="23">
        <v>2370542</v>
      </c>
    </row>
    <row r="12" spans="1:23" s="56" customFormat="1" ht="21" customHeight="1">
      <c r="A12" s="14">
        <v>2</v>
      </c>
      <c r="B12" s="15"/>
      <c r="C12" s="26" t="s">
        <v>40</v>
      </c>
      <c r="D12" s="31">
        <f>SUM(D13:D17)</f>
        <v>95118188.96000001</v>
      </c>
      <c r="E12" s="31">
        <f>SUM(E13:E17)</f>
        <v>109191019</v>
      </c>
      <c r="F12" s="43">
        <f aca="true" t="shared" si="6" ref="F12:Q12">SUM(F$13:F$17)</f>
        <v>7927498.2</v>
      </c>
      <c r="G12" s="43">
        <f t="shared" si="6"/>
        <v>9274598.64</v>
      </c>
      <c r="H12" s="43">
        <f t="shared" si="6"/>
        <v>8913012.469999999</v>
      </c>
      <c r="I12" s="43">
        <f t="shared" si="6"/>
        <v>8319708.49</v>
      </c>
      <c r="J12" s="43">
        <f t="shared" si="6"/>
        <v>6491793.37</v>
      </c>
      <c r="K12" s="43">
        <f t="shared" si="6"/>
        <v>8124954.84</v>
      </c>
      <c r="L12" s="43">
        <f t="shared" si="6"/>
        <v>6747160.43</v>
      </c>
      <c r="M12" s="43">
        <f t="shared" si="6"/>
        <v>7448411.0600000005</v>
      </c>
      <c r="N12" s="43">
        <f t="shared" si="6"/>
        <v>6745717.13</v>
      </c>
      <c r="O12" s="43">
        <f t="shared" si="6"/>
        <v>7350556.449999999</v>
      </c>
      <c r="P12" s="43">
        <f t="shared" si="6"/>
        <v>8715402.39</v>
      </c>
      <c r="Q12" s="43">
        <f t="shared" si="6"/>
        <v>9445689.17</v>
      </c>
      <c r="R12" s="43">
        <f t="shared" si="5"/>
        <v>45540583.99</v>
      </c>
      <c r="S12" s="43">
        <f t="shared" si="5"/>
        <v>49963918.65</v>
      </c>
      <c r="T12" s="31">
        <f t="shared" si="1"/>
        <v>9.71295111404652</v>
      </c>
      <c r="U12" s="38">
        <f t="shared" si="3"/>
        <v>1.7778935785950405</v>
      </c>
      <c r="V12" s="38">
        <f t="shared" si="4"/>
        <v>1.9026334748859837</v>
      </c>
      <c r="W12" s="31">
        <f>SUM(W$13:W$17)</f>
        <v>99107956.5</v>
      </c>
    </row>
    <row r="13" spans="1:23" s="55" customFormat="1" ht="21" customHeight="1">
      <c r="A13" s="12">
        <v>2</v>
      </c>
      <c r="B13" s="13">
        <v>1</v>
      </c>
      <c r="C13" s="25" t="s">
        <v>8</v>
      </c>
      <c r="D13" s="23">
        <v>25808838.75</v>
      </c>
      <c r="E13" s="23">
        <v>27505975</v>
      </c>
      <c r="F13" s="40">
        <v>2642887.54</v>
      </c>
      <c r="G13" s="40">
        <v>3392503.82</v>
      </c>
      <c r="H13" s="40">
        <v>3133924.11</v>
      </c>
      <c r="I13" s="40">
        <v>2171328.87</v>
      </c>
      <c r="J13" s="40">
        <v>2037686.35</v>
      </c>
      <c r="K13" s="40">
        <v>3267335.04</v>
      </c>
      <c r="L13" s="40">
        <v>2098854</v>
      </c>
      <c r="M13" s="40">
        <v>2243802.94</v>
      </c>
      <c r="N13" s="40">
        <v>2068484.51</v>
      </c>
      <c r="O13" s="40">
        <v>2235907.84</v>
      </c>
      <c r="P13" s="40">
        <v>2067150.5</v>
      </c>
      <c r="Q13" s="40">
        <v>2248149.15</v>
      </c>
      <c r="R13" s="41">
        <f t="shared" si="5"/>
        <v>14048987.009999998</v>
      </c>
      <c r="S13" s="41">
        <f t="shared" si="5"/>
        <v>15559027.66</v>
      </c>
      <c r="T13" s="23">
        <f t="shared" si="1"/>
        <v>10.748395232518636</v>
      </c>
      <c r="U13" s="42">
        <f t="shared" si="3"/>
        <v>0.5484691148521246</v>
      </c>
      <c r="V13" s="42">
        <f t="shared" si="4"/>
        <v>0.5924900941009945</v>
      </c>
      <c r="W13" s="23">
        <v>28504905</v>
      </c>
    </row>
    <row r="14" spans="1:23" s="55" customFormat="1" ht="21" customHeight="1">
      <c r="A14" s="12">
        <v>2</v>
      </c>
      <c r="B14" s="13">
        <v>2</v>
      </c>
      <c r="C14" s="25" t="s">
        <v>41</v>
      </c>
      <c r="D14" s="23">
        <v>15971829.59</v>
      </c>
      <c r="E14" s="23">
        <v>17684516</v>
      </c>
      <c r="F14" s="40">
        <v>1835651.61</v>
      </c>
      <c r="G14" s="40">
        <v>1967870.08</v>
      </c>
      <c r="H14" s="40">
        <v>1266470.08</v>
      </c>
      <c r="I14" s="40">
        <v>1317474.59</v>
      </c>
      <c r="J14" s="40">
        <v>1290379.92</v>
      </c>
      <c r="K14" s="40">
        <v>1326792.18</v>
      </c>
      <c r="L14" s="40">
        <v>1264632.73</v>
      </c>
      <c r="M14" s="40">
        <v>1299890.09</v>
      </c>
      <c r="N14" s="40">
        <v>1293689.91</v>
      </c>
      <c r="O14" s="40">
        <v>1320074.23</v>
      </c>
      <c r="P14" s="40">
        <v>1299776.77</v>
      </c>
      <c r="Q14" s="40">
        <v>1342525.07</v>
      </c>
      <c r="R14" s="41">
        <f t="shared" si="5"/>
        <v>8250601.0200000005</v>
      </c>
      <c r="S14" s="41">
        <f t="shared" si="5"/>
        <v>8574626.239999998</v>
      </c>
      <c r="T14" s="23">
        <f t="shared" si="1"/>
        <v>3.927292317426808</v>
      </c>
      <c r="U14" s="42">
        <f t="shared" si="3"/>
        <v>0.3221015034903528</v>
      </c>
      <c r="V14" s="42">
        <f t="shared" si="4"/>
        <v>0.3265230462234718</v>
      </c>
      <c r="W14" s="23">
        <v>16537175</v>
      </c>
    </row>
    <row r="15" spans="1:23" s="55" customFormat="1" ht="21" customHeight="1">
      <c r="A15" s="12">
        <v>2</v>
      </c>
      <c r="B15" s="13">
        <v>3</v>
      </c>
      <c r="C15" s="25" t="s">
        <v>10</v>
      </c>
      <c r="D15" s="23">
        <v>53337520.62</v>
      </c>
      <c r="E15" s="23">
        <v>64000528</v>
      </c>
      <c r="F15" s="40">
        <v>3448959.05</v>
      </c>
      <c r="G15" s="40">
        <v>3914224.74</v>
      </c>
      <c r="H15" s="40">
        <v>4512618.28</v>
      </c>
      <c r="I15" s="40">
        <v>4830905.03</v>
      </c>
      <c r="J15" s="40">
        <v>3163727.1</v>
      </c>
      <c r="K15" s="40">
        <v>3530827.62</v>
      </c>
      <c r="L15" s="40">
        <v>3383673.7</v>
      </c>
      <c r="M15" s="40">
        <v>3904718.03</v>
      </c>
      <c r="N15" s="40">
        <v>3383542.71</v>
      </c>
      <c r="O15" s="40">
        <v>3794574.38</v>
      </c>
      <c r="P15" s="40">
        <v>5348475.12</v>
      </c>
      <c r="Q15" s="40">
        <v>5855014.95</v>
      </c>
      <c r="R15" s="41">
        <f t="shared" si="5"/>
        <v>23240995.96</v>
      </c>
      <c r="S15" s="41">
        <f t="shared" si="5"/>
        <v>25830264.75</v>
      </c>
      <c r="T15" s="23">
        <f t="shared" si="1"/>
        <v>11.140954520436134</v>
      </c>
      <c r="U15" s="42">
        <f t="shared" si="3"/>
        <v>0.9073229602525631</v>
      </c>
      <c r="V15" s="42">
        <f t="shared" si="4"/>
        <v>0.9836203345615173</v>
      </c>
      <c r="W15" s="23">
        <v>54065876.5</v>
      </c>
    </row>
    <row r="16" spans="1:23" s="55" customFormat="1" ht="21" customHeight="1">
      <c r="A16" s="12">
        <v>2</v>
      </c>
      <c r="B16" s="13">
        <v>4</v>
      </c>
      <c r="C16" s="25" t="s">
        <v>11</v>
      </c>
      <c r="D16" s="23">
        <v>0</v>
      </c>
      <c r="E16" s="23"/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1">
        <f t="shared" si="5"/>
        <v>0</v>
      </c>
      <c r="S16" s="41">
        <f t="shared" si="5"/>
        <v>0</v>
      </c>
      <c r="T16" s="23"/>
      <c r="U16" s="42"/>
      <c r="V16" s="42"/>
      <c r="W16" s="23">
        <v>0</v>
      </c>
    </row>
    <row r="17" spans="1:23" s="55" customFormat="1" ht="21" customHeight="1">
      <c r="A17" s="12">
        <v>2</v>
      </c>
      <c r="B17" s="13">
        <v>5</v>
      </c>
      <c r="C17" s="25" t="s">
        <v>12</v>
      </c>
      <c r="D17" s="23"/>
      <c r="E17" s="23"/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f t="shared" si="5"/>
        <v>0</v>
      </c>
      <c r="S17" s="41">
        <f t="shared" si="5"/>
        <v>0</v>
      </c>
      <c r="T17" s="23"/>
      <c r="U17" s="42">
        <f t="shared" si="3"/>
        <v>0</v>
      </c>
      <c r="V17" s="42">
        <f t="shared" si="4"/>
        <v>0</v>
      </c>
      <c r="W17" s="23">
        <v>0</v>
      </c>
    </row>
    <row r="18" spans="1:23" s="56" customFormat="1" ht="21" customHeight="1">
      <c r="A18" s="14">
        <v>3</v>
      </c>
      <c r="B18" s="15"/>
      <c r="C18" s="26" t="s">
        <v>42</v>
      </c>
      <c r="D18" s="31">
        <f>SUM(D19:D27)</f>
        <v>1218561466.87</v>
      </c>
      <c r="E18" s="31">
        <f>SUM(E19:E27)</f>
        <v>1537047869</v>
      </c>
      <c r="F18" s="43">
        <f aca="true" t="shared" si="7" ref="F18:W18">SUM(F$19:F$27)</f>
        <v>10046855.089999998</v>
      </c>
      <c r="G18" s="43">
        <f t="shared" si="7"/>
        <v>11356787.840000002</v>
      </c>
      <c r="H18" s="43">
        <f t="shared" si="7"/>
        <v>45694513.849999994</v>
      </c>
      <c r="I18" s="43">
        <f t="shared" si="7"/>
        <v>61209520.99</v>
      </c>
      <c r="J18" s="43">
        <f t="shared" si="7"/>
        <v>95788545.89000002</v>
      </c>
      <c r="K18" s="43">
        <f t="shared" si="7"/>
        <v>76194434.04</v>
      </c>
      <c r="L18" s="43">
        <f t="shared" si="7"/>
        <v>66789528.26</v>
      </c>
      <c r="M18" s="43">
        <f t="shared" si="7"/>
        <v>85268516.83999999</v>
      </c>
      <c r="N18" s="43">
        <f t="shared" si="7"/>
        <v>77786101.14999999</v>
      </c>
      <c r="O18" s="43">
        <f t="shared" si="7"/>
        <v>158822357.06</v>
      </c>
      <c r="P18" s="43">
        <f t="shared" si="7"/>
        <v>150302029.49</v>
      </c>
      <c r="Q18" s="43">
        <f t="shared" si="7"/>
        <v>179852093.33</v>
      </c>
      <c r="R18" s="43">
        <f t="shared" si="5"/>
        <v>446407573.72999996</v>
      </c>
      <c r="S18" s="43">
        <f t="shared" si="5"/>
        <v>572703710.1</v>
      </c>
      <c r="T18" s="31">
        <f t="shared" si="1"/>
        <v>28.29166524096376</v>
      </c>
      <c r="U18" s="38">
        <f t="shared" si="3"/>
        <v>17.42764561264817</v>
      </c>
      <c r="V18" s="38">
        <f t="shared" si="4"/>
        <v>21.808642705963138</v>
      </c>
      <c r="W18" s="31">
        <f t="shared" si="7"/>
        <v>1445010213</v>
      </c>
    </row>
    <row r="19" spans="1:23" s="55" customFormat="1" ht="21" customHeight="1">
      <c r="A19" s="12">
        <v>3</v>
      </c>
      <c r="B19" s="13">
        <v>1</v>
      </c>
      <c r="C19" s="25" t="s">
        <v>13</v>
      </c>
      <c r="D19" s="23">
        <v>5900</v>
      </c>
      <c r="E19" s="23">
        <v>2321750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3186</v>
      </c>
      <c r="R19" s="41">
        <f t="shared" si="5"/>
        <v>0</v>
      </c>
      <c r="S19" s="41">
        <f t="shared" si="5"/>
        <v>3186</v>
      </c>
      <c r="T19" s="23"/>
      <c r="U19" s="42">
        <f t="shared" si="3"/>
        <v>0</v>
      </c>
      <c r="V19" s="42">
        <f t="shared" si="4"/>
        <v>0.00012132335522859844</v>
      </c>
      <c r="W19" s="23">
        <v>16416.428571428572</v>
      </c>
    </row>
    <row r="20" spans="1:23" s="55" customFormat="1" ht="21" customHeight="1">
      <c r="A20" s="12">
        <v>3</v>
      </c>
      <c r="B20" s="13">
        <v>2</v>
      </c>
      <c r="C20" s="25" t="s">
        <v>14</v>
      </c>
      <c r="D20" s="23">
        <v>194071194.29</v>
      </c>
      <c r="E20" s="23">
        <v>150354408</v>
      </c>
      <c r="F20" s="41">
        <v>1967162.14</v>
      </c>
      <c r="G20" s="41">
        <v>1343451.82</v>
      </c>
      <c r="H20" s="41">
        <v>8654286.55</v>
      </c>
      <c r="I20" s="41">
        <v>8213901.93</v>
      </c>
      <c r="J20" s="41">
        <v>37174440.47</v>
      </c>
      <c r="K20" s="41">
        <v>8129269.44</v>
      </c>
      <c r="L20" s="41">
        <v>8873838.53</v>
      </c>
      <c r="M20" s="41">
        <v>7947574.8</v>
      </c>
      <c r="N20" s="41">
        <v>8741747.11</v>
      </c>
      <c r="O20" s="41">
        <v>20860675.84</v>
      </c>
      <c r="P20" s="41">
        <v>11442433.61</v>
      </c>
      <c r="Q20" s="41">
        <v>6751006.02</v>
      </c>
      <c r="R20" s="41">
        <f t="shared" si="5"/>
        <v>76853908.41</v>
      </c>
      <c r="S20" s="41">
        <f t="shared" si="5"/>
        <v>53245879.849999994</v>
      </c>
      <c r="T20" s="23">
        <f t="shared" si="1"/>
        <v>-30.718058519621362</v>
      </c>
      <c r="U20" s="42">
        <f t="shared" si="3"/>
        <v>3.0003583239528493</v>
      </c>
      <c r="V20" s="42">
        <f t="shared" si="4"/>
        <v>2.0276110469243003</v>
      </c>
      <c r="W20" s="23">
        <v>166041083.57142857</v>
      </c>
    </row>
    <row r="21" spans="1:23" s="55" customFormat="1" ht="21" customHeight="1">
      <c r="A21" s="12">
        <v>3</v>
      </c>
      <c r="B21" s="13">
        <v>3</v>
      </c>
      <c r="C21" s="25" t="s">
        <v>15</v>
      </c>
      <c r="D21" s="23">
        <v>1822980.24</v>
      </c>
      <c r="E21" s="23">
        <v>2828160</v>
      </c>
      <c r="F21" s="41">
        <v>26199.33</v>
      </c>
      <c r="G21" s="41">
        <v>71004.78</v>
      </c>
      <c r="H21" s="41">
        <v>140383.65</v>
      </c>
      <c r="I21" s="41">
        <v>118887.06</v>
      </c>
      <c r="J21" s="41">
        <v>61275.88</v>
      </c>
      <c r="K21" s="41">
        <v>86808.56</v>
      </c>
      <c r="L21" s="41">
        <v>57809.02</v>
      </c>
      <c r="M21" s="41">
        <v>193206.62</v>
      </c>
      <c r="N21" s="41">
        <v>139497.8</v>
      </c>
      <c r="O21" s="41">
        <v>140907.11</v>
      </c>
      <c r="P21" s="41">
        <v>82117.36</v>
      </c>
      <c r="Q21" s="41">
        <v>105864.95</v>
      </c>
      <c r="R21" s="41">
        <f t="shared" si="5"/>
        <v>507283.04</v>
      </c>
      <c r="S21" s="41">
        <f t="shared" si="5"/>
        <v>716679.0800000001</v>
      </c>
      <c r="T21" s="23">
        <f t="shared" si="1"/>
        <v>41.277950076943256</v>
      </c>
      <c r="U21" s="42">
        <f t="shared" si="3"/>
        <v>0.019804209351909345</v>
      </c>
      <c r="V21" s="42">
        <f t="shared" si="4"/>
        <v>0.027291246267339964</v>
      </c>
      <c r="W21" s="23">
        <v>1825635</v>
      </c>
    </row>
    <row r="22" spans="1:23" s="55" customFormat="1" ht="21" customHeight="1">
      <c r="A22" s="12">
        <v>3</v>
      </c>
      <c r="B22" s="13">
        <v>4</v>
      </c>
      <c r="C22" s="25" t="s">
        <v>16</v>
      </c>
      <c r="D22" s="23">
        <v>67650640.94</v>
      </c>
      <c r="E22" s="23">
        <v>42846624</v>
      </c>
      <c r="F22" s="41">
        <v>2696124.88</v>
      </c>
      <c r="G22" s="41">
        <v>2821961.18</v>
      </c>
      <c r="H22" s="41">
        <v>3589688.11</v>
      </c>
      <c r="I22" s="41">
        <v>4733351.21</v>
      </c>
      <c r="J22" s="41">
        <v>7505094.42</v>
      </c>
      <c r="K22" s="41">
        <v>5111208.14</v>
      </c>
      <c r="L22" s="41">
        <v>5170418.92</v>
      </c>
      <c r="M22" s="41">
        <v>3170799.77</v>
      </c>
      <c r="N22" s="41">
        <v>3854060.42</v>
      </c>
      <c r="O22" s="41">
        <v>6726064.08</v>
      </c>
      <c r="P22" s="41">
        <v>5557848.33</v>
      </c>
      <c r="Q22" s="41">
        <v>5838643.02</v>
      </c>
      <c r="R22" s="41">
        <f t="shared" si="5"/>
        <v>28373235.08</v>
      </c>
      <c r="S22" s="41">
        <f t="shared" si="5"/>
        <v>28402027.4</v>
      </c>
      <c r="T22" s="23">
        <f t="shared" si="1"/>
        <v>0.10147704313173547</v>
      </c>
      <c r="U22" s="42">
        <f t="shared" si="3"/>
        <v>1.1076843560850334</v>
      </c>
      <c r="V22" s="42">
        <f t="shared" si="4"/>
        <v>1.0815534398815398</v>
      </c>
      <c r="W22" s="23">
        <v>67517942.14285713</v>
      </c>
    </row>
    <row r="23" spans="1:23" s="55" customFormat="1" ht="21" customHeight="1">
      <c r="A23" s="12">
        <v>3</v>
      </c>
      <c r="B23" s="13">
        <v>5</v>
      </c>
      <c r="C23" s="25" t="s">
        <v>17</v>
      </c>
      <c r="D23" s="23">
        <v>937039265.81</v>
      </c>
      <c r="E23" s="23">
        <v>1289376823</v>
      </c>
      <c r="F23" s="41">
        <v>5131365.64</v>
      </c>
      <c r="G23" s="41">
        <v>6987132.18</v>
      </c>
      <c r="H23" s="41">
        <v>32497287.63</v>
      </c>
      <c r="I23" s="41">
        <v>47915428.52</v>
      </c>
      <c r="J23" s="41">
        <v>50146726.49</v>
      </c>
      <c r="K23" s="41">
        <v>62563549.76</v>
      </c>
      <c r="L23" s="41">
        <v>52182018.13</v>
      </c>
      <c r="M23" s="41">
        <v>73384780.13</v>
      </c>
      <c r="N23" s="41">
        <v>64132787.37</v>
      </c>
      <c r="O23" s="41">
        <v>130684792.32</v>
      </c>
      <c r="P23" s="41">
        <v>131293963.39</v>
      </c>
      <c r="Q23" s="41">
        <v>166297511.99</v>
      </c>
      <c r="R23" s="41">
        <f t="shared" si="5"/>
        <v>335384148.65</v>
      </c>
      <c r="S23" s="41">
        <f t="shared" si="5"/>
        <v>487833194.9</v>
      </c>
      <c r="T23" s="23">
        <f t="shared" si="1"/>
        <v>45.455054111425135</v>
      </c>
      <c r="U23" s="42">
        <f t="shared" si="3"/>
        <v>13.093317476524513</v>
      </c>
      <c r="V23" s="42">
        <f t="shared" si="4"/>
        <v>18.5767608277322</v>
      </c>
      <c r="W23" s="23">
        <v>1200226020</v>
      </c>
    </row>
    <row r="24" spans="1:23" s="55" customFormat="1" ht="21" customHeight="1">
      <c r="A24" s="16">
        <v>3</v>
      </c>
      <c r="B24" s="17">
        <v>6</v>
      </c>
      <c r="C24" s="27" t="s">
        <v>18</v>
      </c>
      <c r="D24" s="23">
        <v>1700693.85</v>
      </c>
      <c r="E24" s="23">
        <v>12750000</v>
      </c>
      <c r="F24" s="41">
        <v>150570</v>
      </c>
      <c r="G24" s="41">
        <v>2516.21</v>
      </c>
      <c r="H24" s="41"/>
      <c r="I24" s="41">
        <v>63048.34</v>
      </c>
      <c r="J24" s="41">
        <v>37743.48</v>
      </c>
      <c r="K24" s="41">
        <v>91370.26</v>
      </c>
      <c r="L24" s="41">
        <v>6764.25</v>
      </c>
      <c r="M24" s="41">
        <v>227876.06</v>
      </c>
      <c r="N24" s="41">
        <v>203913.13</v>
      </c>
      <c r="O24" s="41">
        <v>51162.86</v>
      </c>
      <c r="P24" s="41">
        <v>63794.4</v>
      </c>
      <c r="Q24" s="41">
        <v>531423.85</v>
      </c>
      <c r="R24" s="41">
        <f t="shared" si="5"/>
        <v>462785.26</v>
      </c>
      <c r="S24" s="41">
        <f t="shared" si="5"/>
        <v>967397.58</v>
      </c>
      <c r="T24" s="23">
        <f t="shared" si="1"/>
        <v>109.0381141352687</v>
      </c>
      <c r="U24" s="42">
        <f t="shared" si="3"/>
        <v>0.018067026593315237</v>
      </c>
      <c r="V24" s="42">
        <f t="shared" si="4"/>
        <v>0.03683864414489217</v>
      </c>
      <c r="W24" s="23">
        <v>2130064.2857142854</v>
      </c>
    </row>
    <row r="25" spans="1:23" s="55" customFormat="1" ht="21" customHeight="1">
      <c r="A25" s="12">
        <v>3</v>
      </c>
      <c r="B25" s="13">
        <v>7</v>
      </c>
      <c r="C25" s="25" t="s">
        <v>19</v>
      </c>
      <c r="D25" s="23">
        <v>14181462.27</v>
      </c>
      <c r="E25" s="23">
        <v>26555159</v>
      </c>
      <c r="F25" s="41">
        <v>71388.34</v>
      </c>
      <c r="G25" s="41">
        <v>107406.37</v>
      </c>
      <c r="H25" s="41">
        <v>591341.44</v>
      </c>
      <c r="I25" s="41">
        <v>158450.63</v>
      </c>
      <c r="J25" s="41">
        <v>641243.67</v>
      </c>
      <c r="K25" s="41">
        <v>183973.75</v>
      </c>
      <c r="L25" s="41">
        <v>220722.07</v>
      </c>
      <c r="M25" s="41">
        <v>330284.66</v>
      </c>
      <c r="N25" s="41">
        <v>379171.35</v>
      </c>
      <c r="O25" s="41">
        <v>356613.15</v>
      </c>
      <c r="P25" s="41">
        <v>1514944.27</v>
      </c>
      <c r="Q25" s="41">
        <v>320174.1</v>
      </c>
      <c r="R25" s="41">
        <f t="shared" si="5"/>
        <v>3418811.1399999997</v>
      </c>
      <c r="S25" s="41">
        <f t="shared" si="5"/>
        <v>1456902.6600000001</v>
      </c>
      <c r="T25" s="23">
        <f t="shared" si="1"/>
        <v>-57.38569343728065</v>
      </c>
      <c r="U25" s="42">
        <f t="shared" si="3"/>
        <v>0.13346957460119274</v>
      </c>
      <c r="V25" s="42">
        <f t="shared" si="4"/>
        <v>0.05547907060661331</v>
      </c>
      <c r="W25" s="23">
        <v>6969255</v>
      </c>
    </row>
    <row r="26" spans="1:23" s="55" customFormat="1" ht="21" customHeight="1">
      <c r="A26" s="12">
        <v>3</v>
      </c>
      <c r="B26" s="13">
        <v>8</v>
      </c>
      <c r="C26" s="25" t="s">
        <v>20</v>
      </c>
      <c r="D26" s="23">
        <v>604287.09</v>
      </c>
      <c r="E26" s="23">
        <v>3969945</v>
      </c>
      <c r="F26" s="41">
        <v>0</v>
      </c>
      <c r="G26" s="41">
        <v>4053.3</v>
      </c>
      <c r="H26" s="41">
        <v>0</v>
      </c>
      <c r="I26" s="41">
        <v>4053.3</v>
      </c>
      <c r="J26" s="41">
        <v>6873.5</v>
      </c>
      <c r="K26" s="41">
        <v>27152.63</v>
      </c>
      <c r="L26" s="41">
        <v>42056.16</v>
      </c>
      <c r="M26" s="41">
        <v>13994.8</v>
      </c>
      <c r="N26" s="41">
        <v>63174.72</v>
      </c>
      <c r="O26" s="41">
        <v>2141.7</v>
      </c>
      <c r="P26" s="41">
        <v>113533.44</v>
      </c>
      <c r="Q26" s="41">
        <v>4283.4</v>
      </c>
      <c r="R26" s="41">
        <f t="shared" si="5"/>
        <v>225637.82</v>
      </c>
      <c r="S26" s="41">
        <f t="shared" si="5"/>
        <v>55679.130000000005</v>
      </c>
      <c r="T26" s="23">
        <f t="shared" si="1"/>
        <v>-75.3236713597038</v>
      </c>
      <c r="U26" s="42">
        <f t="shared" si="3"/>
        <v>0.008808846881591859</v>
      </c>
      <c r="V26" s="42">
        <f t="shared" si="4"/>
        <v>0.0021202695755835883</v>
      </c>
      <c r="W26" s="23">
        <v>222008.57142857142</v>
      </c>
    </row>
    <row r="27" spans="1:23" s="55" customFormat="1" ht="21" customHeight="1">
      <c r="A27" s="12">
        <v>3</v>
      </c>
      <c r="B27" s="13">
        <v>9</v>
      </c>
      <c r="C27" s="25" t="s">
        <v>21</v>
      </c>
      <c r="D27" s="23">
        <v>1485042.38</v>
      </c>
      <c r="E27" s="23">
        <v>6045000</v>
      </c>
      <c r="F27" s="41">
        <v>4044.76</v>
      </c>
      <c r="G27" s="41">
        <v>19262</v>
      </c>
      <c r="H27" s="41">
        <v>221526.47</v>
      </c>
      <c r="I27" s="41">
        <v>2400</v>
      </c>
      <c r="J27" s="41">
        <v>215147.98</v>
      </c>
      <c r="K27" s="41">
        <v>1101.5</v>
      </c>
      <c r="L27" s="41">
        <v>235901.18</v>
      </c>
      <c r="M27" s="41">
        <v>0</v>
      </c>
      <c r="N27" s="41">
        <v>271749.25</v>
      </c>
      <c r="O27" s="41">
        <v>0</v>
      </c>
      <c r="P27" s="41">
        <v>233394.69</v>
      </c>
      <c r="Q27" s="41">
        <v>0</v>
      </c>
      <c r="R27" s="41">
        <f t="shared" si="5"/>
        <v>1181764.33</v>
      </c>
      <c r="S27" s="41">
        <f t="shared" si="5"/>
        <v>22763.5</v>
      </c>
      <c r="T27" s="23">
        <f t="shared" si="1"/>
        <v>-98.07376991992982</v>
      </c>
      <c r="U27" s="42">
        <f t="shared" si="3"/>
        <v>0.04613579865776487</v>
      </c>
      <c r="V27" s="42">
        <f t="shared" si="4"/>
        <v>0.0008668374754382299</v>
      </c>
      <c r="W27" s="23">
        <v>61788</v>
      </c>
    </row>
    <row r="28" spans="1:23" s="56" customFormat="1" ht="21" customHeight="1">
      <c r="A28" s="14">
        <v>4</v>
      </c>
      <c r="B28" s="15"/>
      <c r="C28" s="26" t="s">
        <v>43</v>
      </c>
      <c r="D28" s="31">
        <f>SUM(D29:D30)</f>
        <v>309371204.34</v>
      </c>
      <c r="E28" s="31">
        <f>SUM(E29:E30)</f>
        <v>264844270</v>
      </c>
      <c r="F28" s="43">
        <f aca="true" t="shared" si="8" ref="F28:Q28">SUM(F$29:F$30)</f>
        <v>56851110.70999999</v>
      </c>
      <c r="G28" s="43">
        <f t="shared" si="8"/>
        <v>21017320.56</v>
      </c>
      <c r="H28" s="43">
        <f t="shared" si="8"/>
        <v>12702277.969999999</v>
      </c>
      <c r="I28" s="43">
        <f t="shared" si="8"/>
        <v>15179742.09</v>
      </c>
      <c r="J28" s="43">
        <f t="shared" si="8"/>
        <v>45192351.12</v>
      </c>
      <c r="K28" s="43">
        <f t="shared" si="8"/>
        <v>19880458.14</v>
      </c>
      <c r="L28" s="43">
        <f t="shared" si="8"/>
        <v>13920809.540000001</v>
      </c>
      <c r="M28" s="43">
        <f t="shared" si="8"/>
        <v>9759848.610000001</v>
      </c>
      <c r="N28" s="43">
        <f t="shared" si="8"/>
        <v>26594569.939999998</v>
      </c>
      <c r="O28" s="43">
        <f t="shared" si="8"/>
        <v>12561068.600000001</v>
      </c>
      <c r="P28" s="43">
        <f t="shared" si="8"/>
        <v>35047714.83</v>
      </c>
      <c r="Q28" s="43">
        <f t="shared" si="8"/>
        <v>30578747.740000002</v>
      </c>
      <c r="R28" s="43">
        <f t="shared" si="5"/>
        <v>190308834.11</v>
      </c>
      <c r="S28" s="43">
        <f t="shared" si="5"/>
        <v>108977185.74000001</v>
      </c>
      <c r="T28" s="31">
        <f t="shared" si="1"/>
        <v>-42.73666472203265</v>
      </c>
      <c r="U28" s="38">
        <f t="shared" si="3"/>
        <v>7.429611666560401</v>
      </c>
      <c r="V28" s="38">
        <f t="shared" si="4"/>
        <v>4.149867488181725</v>
      </c>
      <c r="W28" s="31">
        <f>SUM(W$29:W$30)</f>
        <v>224191654.28571427</v>
      </c>
    </row>
    <row r="29" spans="1:23" s="55" customFormat="1" ht="21" customHeight="1">
      <c r="A29" s="16">
        <v>4</v>
      </c>
      <c r="B29" s="17">
        <v>2</v>
      </c>
      <c r="C29" s="27" t="s">
        <v>22</v>
      </c>
      <c r="D29" s="23">
        <v>261303850.69</v>
      </c>
      <c r="E29" s="23">
        <v>154825545</v>
      </c>
      <c r="F29" s="41">
        <v>54003621.55</v>
      </c>
      <c r="G29" s="41">
        <v>14762983.92</v>
      </c>
      <c r="H29" s="41">
        <v>12568848.53</v>
      </c>
      <c r="I29" s="41">
        <v>15099463.7</v>
      </c>
      <c r="J29" s="41">
        <v>38645081.36</v>
      </c>
      <c r="K29" s="41">
        <v>10082860.58</v>
      </c>
      <c r="L29" s="41">
        <v>13917232.24</v>
      </c>
      <c r="M29" s="41">
        <v>9457466.38</v>
      </c>
      <c r="N29" s="41">
        <v>24914249.83</v>
      </c>
      <c r="O29" s="41">
        <v>8787321.96</v>
      </c>
      <c r="P29" s="41">
        <v>25598408.52</v>
      </c>
      <c r="Q29" s="41">
        <v>10676198.82</v>
      </c>
      <c r="R29" s="41">
        <f t="shared" si="5"/>
        <v>169647442.02999997</v>
      </c>
      <c r="S29" s="41">
        <f t="shared" si="5"/>
        <v>68866295.36</v>
      </c>
      <c r="T29" s="23">
        <f t="shared" si="1"/>
        <v>-59.40622827202907</v>
      </c>
      <c r="U29" s="42">
        <f t="shared" si="3"/>
        <v>6.622995828873017</v>
      </c>
      <c r="V29" s="42">
        <f t="shared" si="4"/>
        <v>2.6224387995100003</v>
      </c>
      <c r="W29" s="23">
        <v>133166638.28571428</v>
      </c>
    </row>
    <row r="30" spans="1:23" s="55" customFormat="1" ht="21" customHeight="1">
      <c r="A30" s="12">
        <v>4</v>
      </c>
      <c r="B30" s="13">
        <v>3</v>
      </c>
      <c r="C30" s="25" t="s">
        <v>23</v>
      </c>
      <c r="D30" s="23">
        <v>48067353.65</v>
      </c>
      <c r="E30" s="23">
        <v>110018725</v>
      </c>
      <c r="F30" s="41">
        <v>2847489.16</v>
      </c>
      <c r="G30" s="41">
        <v>6254336.64</v>
      </c>
      <c r="H30" s="41">
        <v>133429.44</v>
      </c>
      <c r="I30" s="41">
        <v>80278.39</v>
      </c>
      <c r="J30" s="41">
        <v>6547269.76</v>
      </c>
      <c r="K30" s="41">
        <v>9797597.56</v>
      </c>
      <c r="L30" s="41">
        <v>3577.3</v>
      </c>
      <c r="M30" s="41">
        <v>302382.23</v>
      </c>
      <c r="N30" s="41">
        <v>1680320.11</v>
      </c>
      <c r="O30" s="41">
        <v>3773746.64</v>
      </c>
      <c r="P30" s="41">
        <v>9449306.31</v>
      </c>
      <c r="Q30" s="41">
        <v>19902548.92</v>
      </c>
      <c r="R30" s="41">
        <f t="shared" si="5"/>
        <v>20661392.080000002</v>
      </c>
      <c r="S30" s="41">
        <f t="shared" si="5"/>
        <v>40110890.38</v>
      </c>
      <c r="T30" s="23">
        <f t="shared" si="1"/>
        <v>94.13450083466012</v>
      </c>
      <c r="U30" s="42">
        <f t="shared" si="3"/>
        <v>0.8066158376873821</v>
      </c>
      <c r="V30" s="42">
        <f t="shared" si="4"/>
        <v>1.5274286886717237</v>
      </c>
      <c r="W30" s="23">
        <v>91025016</v>
      </c>
    </row>
    <row r="31" spans="1:23" s="56" customFormat="1" ht="21" customHeight="1">
      <c r="A31" s="18">
        <v>5</v>
      </c>
      <c r="B31" s="19"/>
      <c r="C31" s="28" t="s">
        <v>44</v>
      </c>
      <c r="D31" s="31">
        <f>SUM(D32:D36)</f>
        <v>372263287.6</v>
      </c>
      <c r="E31" s="31">
        <f>SUM(E32:E36)</f>
        <v>433599228</v>
      </c>
      <c r="F31" s="43">
        <f aca="true" t="shared" si="9" ref="F31:W31">SUM(F$32:F$36)</f>
        <v>695964.0800000001</v>
      </c>
      <c r="G31" s="43">
        <f t="shared" si="9"/>
        <v>37672194.69</v>
      </c>
      <c r="H31" s="43">
        <f t="shared" si="9"/>
        <v>41016727.78</v>
      </c>
      <c r="I31" s="43">
        <f t="shared" si="9"/>
        <v>46259335.38</v>
      </c>
      <c r="J31" s="43">
        <f t="shared" si="9"/>
        <v>964723.0499999999</v>
      </c>
      <c r="K31" s="43">
        <f t="shared" si="9"/>
        <v>43442515.480000004</v>
      </c>
      <c r="L31" s="43">
        <f t="shared" si="9"/>
        <v>39501453.97</v>
      </c>
      <c r="M31" s="43">
        <f t="shared" si="9"/>
        <v>16744734.87</v>
      </c>
      <c r="N31" s="43">
        <f t="shared" si="9"/>
        <v>19564187.81</v>
      </c>
      <c r="O31" s="43">
        <f t="shared" si="9"/>
        <v>8482950.850000001</v>
      </c>
      <c r="P31" s="43">
        <f t="shared" si="9"/>
        <v>40255239.99</v>
      </c>
      <c r="Q31" s="43">
        <f t="shared" si="9"/>
        <v>37886081.26</v>
      </c>
      <c r="R31" s="43">
        <f t="shared" si="5"/>
        <v>141998296.68</v>
      </c>
      <c r="S31" s="43">
        <f t="shared" si="5"/>
        <v>190487812.53</v>
      </c>
      <c r="T31" s="31">
        <f t="shared" si="1"/>
        <v>34.14795598518583</v>
      </c>
      <c r="U31" s="38">
        <f t="shared" si="3"/>
        <v>5.54357976380455</v>
      </c>
      <c r="V31" s="38">
        <f t="shared" si="4"/>
        <v>7.253804314593802</v>
      </c>
      <c r="W31" s="31">
        <f t="shared" si="9"/>
        <v>326762602.8571428</v>
      </c>
    </row>
    <row r="32" spans="1:23" s="55" customFormat="1" ht="21" customHeight="1">
      <c r="A32" s="12">
        <v>5</v>
      </c>
      <c r="B32" s="13">
        <v>1</v>
      </c>
      <c r="C32" s="25" t="s">
        <v>24</v>
      </c>
      <c r="D32" s="44">
        <v>8498460.17</v>
      </c>
      <c r="E32" s="44">
        <v>9052000</v>
      </c>
      <c r="F32" s="40">
        <v>0</v>
      </c>
      <c r="G32" s="40">
        <v>5878763.89</v>
      </c>
      <c r="H32" s="40">
        <v>64286.67</v>
      </c>
      <c r="I32" s="40">
        <v>193133.98</v>
      </c>
      <c r="J32" s="40">
        <v>337568.74</v>
      </c>
      <c r="K32" s="40">
        <v>485908.84</v>
      </c>
      <c r="L32" s="40">
        <v>4212711.74</v>
      </c>
      <c r="M32" s="40">
        <v>446619.66</v>
      </c>
      <c r="N32" s="40">
        <v>688815.9</v>
      </c>
      <c r="O32" s="40">
        <v>324394.46</v>
      </c>
      <c r="P32" s="40">
        <v>424693.32</v>
      </c>
      <c r="Q32" s="40">
        <v>60981.27</v>
      </c>
      <c r="R32" s="41">
        <f t="shared" si="5"/>
        <v>5728076.37</v>
      </c>
      <c r="S32" s="41">
        <f t="shared" si="5"/>
        <v>7389802.1</v>
      </c>
      <c r="T32" s="23">
        <f t="shared" si="1"/>
        <v>29.01018810962535</v>
      </c>
      <c r="U32" s="42">
        <f t="shared" si="3"/>
        <v>0.22362274050243222</v>
      </c>
      <c r="V32" s="42">
        <f t="shared" si="4"/>
        <v>0.28140476624210375</v>
      </c>
      <c r="W32" s="23">
        <v>12789389.142857144</v>
      </c>
    </row>
    <row r="33" spans="1:23" s="55" customFormat="1" ht="21" customHeight="1">
      <c r="A33" s="12">
        <v>5</v>
      </c>
      <c r="B33" s="13">
        <v>3</v>
      </c>
      <c r="C33" s="25" t="s">
        <v>25</v>
      </c>
      <c r="D33" s="44">
        <v>52668420.43</v>
      </c>
      <c r="E33" s="44">
        <v>107051500</v>
      </c>
      <c r="F33" s="40">
        <v>203500</v>
      </c>
      <c r="G33" s="40">
        <v>31723850</v>
      </c>
      <c r="H33" s="40">
        <v>2357491.58</v>
      </c>
      <c r="I33" s="40">
        <v>743000.99</v>
      </c>
      <c r="J33" s="40">
        <v>120654.94</v>
      </c>
      <c r="K33" s="40">
        <v>5510915.12</v>
      </c>
      <c r="L33" s="40">
        <v>5406492.62</v>
      </c>
      <c r="M33" s="40">
        <v>108198.27</v>
      </c>
      <c r="N33" s="40">
        <v>309113.94</v>
      </c>
      <c r="O33" s="40">
        <v>1595436.54</v>
      </c>
      <c r="P33" s="40">
        <v>478365.08</v>
      </c>
      <c r="Q33" s="40">
        <v>30564708.59</v>
      </c>
      <c r="R33" s="41">
        <f t="shared" si="5"/>
        <v>8875618.16</v>
      </c>
      <c r="S33" s="41">
        <f t="shared" si="5"/>
        <v>70246109.50999999</v>
      </c>
      <c r="T33" s="23">
        <f t="shared" si="1"/>
        <v>691.4503333027566</v>
      </c>
      <c r="U33" s="42">
        <f t="shared" si="3"/>
        <v>0.34650202413281633</v>
      </c>
      <c r="V33" s="42">
        <f t="shared" si="4"/>
        <v>2.674982328157174</v>
      </c>
      <c r="W33" s="23">
        <v>80765216</v>
      </c>
    </row>
    <row r="34" spans="1:23" s="55" customFormat="1" ht="21" customHeight="1">
      <c r="A34" s="12">
        <v>5</v>
      </c>
      <c r="B34" s="13">
        <v>4</v>
      </c>
      <c r="C34" s="25" t="s">
        <v>26</v>
      </c>
      <c r="D34" s="44">
        <v>83525519.52</v>
      </c>
      <c r="E34" s="44">
        <v>118000000</v>
      </c>
      <c r="F34" s="40">
        <v>81017.4</v>
      </c>
      <c r="G34" s="40">
        <v>69550</v>
      </c>
      <c r="H34" s="40">
        <v>3200109.71</v>
      </c>
      <c r="I34" s="40">
        <v>15677.8</v>
      </c>
      <c r="J34" s="40">
        <v>369734.18</v>
      </c>
      <c r="K34" s="40">
        <v>7575575.16</v>
      </c>
      <c r="L34" s="40">
        <v>9863065.38</v>
      </c>
      <c r="M34" s="40">
        <v>11253618.37</v>
      </c>
      <c r="N34" s="40">
        <v>1853331.43</v>
      </c>
      <c r="O34" s="40">
        <v>1272960.54</v>
      </c>
      <c r="P34" s="40">
        <v>15509731.72</v>
      </c>
      <c r="Q34" s="40">
        <v>968100.86</v>
      </c>
      <c r="R34" s="41">
        <f t="shared" si="5"/>
        <v>30876989.82</v>
      </c>
      <c r="S34" s="41">
        <f t="shared" si="5"/>
        <v>21155482.73</v>
      </c>
      <c r="T34" s="23">
        <f t="shared" si="1"/>
        <v>-31.484633530251298</v>
      </c>
      <c r="U34" s="42">
        <f t="shared" si="3"/>
        <v>1.2054303462462568</v>
      </c>
      <c r="V34" s="42">
        <f t="shared" si="4"/>
        <v>0.8056039379423319</v>
      </c>
      <c r="W34" s="23">
        <v>87083513.14285713</v>
      </c>
    </row>
    <row r="35" spans="1:23" s="55" customFormat="1" ht="21" customHeight="1">
      <c r="A35" s="12">
        <v>5</v>
      </c>
      <c r="B35" s="13">
        <v>6</v>
      </c>
      <c r="C35" s="25" t="s">
        <v>27</v>
      </c>
      <c r="D35" s="44">
        <v>452575.09</v>
      </c>
      <c r="E35" s="44">
        <v>529728</v>
      </c>
      <c r="F35" s="40">
        <v>411446.68</v>
      </c>
      <c r="G35" s="40">
        <v>30.8</v>
      </c>
      <c r="H35" s="40">
        <v>78.94</v>
      </c>
      <c r="I35" s="40">
        <v>9681.26</v>
      </c>
      <c r="J35" s="40">
        <v>9633.85</v>
      </c>
      <c r="K35" s="40">
        <v>247537.86</v>
      </c>
      <c r="L35" s="40">
        <v>11114.62</v>
      </c>
      <c r="M35" s="40">
        <v>2267.57</v>
      </c>
      <c r="N35" s="40">
        <v>0</v>
      </c>
      <c r="O35" s="40">
        <v>12087.16</v>
      </c>
      <c r="P35" s="40">
        <v>0</v>
      </c>
      <c r="Q35" s="40">
        <v>0</v>
      </c>
      <c r="R35" s="41">
        <f t="shared" si="5"/>
        <v>432274.08999999997</v>
      </c>
      <c r="S35" s="41">
        <f t="shared" si="5"/>
        <v>271604.64999999997</v>
      </c>
      <c r="T35" s="23">
        <f t="shared" si="1"/>
        <v>-37.16841784341042</v>
      </c>
      <c r="U35" s="42">
        <f t="shared" si="3"/>
        <v>0.01687587776592354</v>
      </c>
      <c r="V35" s="42">
        <f t="shared" si="4"/>
        <v>0.010342745584962067</v>
      </c>
      <c r="W35" s="23">
        <v>465608.5714285714</v>
      </c>
    </row>
    <row r="36" spans="1:23" s="55" customFormat="1" ht="21" customHeight="1">
      <c r="A36" s="16">
        <v>5</v>
      </c>
      <c r="B36" s="17">
        <v>8</v>
      </c>
      <c r="C36" s="27" t="s">
        <v>45</v>
      </c>
      <c r="D36" s="44">
        <v>227118312.39</v>
      </c>
      <c r="E36" s="44">
        <v>198966000</v>
      </c>
      <c r="F36" s="40">
        <v>0</v>
      </c>
      <c r="G36" s="40">
        <v>0</v>
      </c>
      <c r="H36" s="40">
        <v>35394760.88</v>
      </c>
      <c r="I36" s="40">
        <v>45297841.35</v>
      </c>
      <c r="J36" s="40">
        <v>127131.34</v>
      </c>
      <c r="K36" s="40">
        <v>29622578.5</v>
      </c>
      <c r="L36" s="40">
        <v>20008069.61</v>
      </c>
      <c r="M36" s="40">
        <v>4934031</v>
      </c>
      <c r="N36" s="40">
        <v>16712926.54</v>
      </c>
      <c r="O36" s="40">
        <v>5278072.15</v>
      </c>
      <c r="P36" s="40">
        <v>23842449.87</v>
      </c>
      <c r="Q36" s="40">
        <v>6292290.54</v>
      </c>
      <c r="R36" s="41">
        <f t="shared" si="5"/>
        <v>96085338.24000001</v>
      </c>
      <c r="S36" s="41">
        <f t="shared" si="5"/>
        <v>91424813.53999999</v>
      </c>
      <c r="T36" s="23">
        <f t="shared" si="1"/>
        <v>-4.8504015132455</v>
      </c>
      <c r="U36" s="42">
        <f t="shared" si="3"/>
        <v>3.7511487751571213</v>
      </c>
      <c r="V36" s="42">
        <f t="shared" si="4"/>
        <v>3.4814705366672296</v>
      </c>
      <c r="W36" s="23">
        <v>145658876</v>
      </c>
    </row>
    <row r="37" spans="1:23" s="56" customFormat="1" ht="21" customHeight="1">
      <c r="A37" s="14">
        <v>6</v>
      </c>
      <c r="B37" s="15"/>
      <c r="C37" s="26" t="s">
        <v>46</v>
      </c>
      <c r="D37" s="31">
        <f>SUM(D38:D45)</f>
        <v>3187229244.1899996</v>
      </c>
      <c r="E37" s="31">
        <f>SUM(E38:E45)</f>
        <v>2778849607</v>
      </c>
      <c r="F37" s="43">
        <f aca="true" t="shared" si="10" ref="F37:Q37">SUM(F$38:F$45)</f>
        <v>59882519.32</v>
      </c>
      <c r="G37" s="43">
        <f t="shared" si="10"/>
        <v>50786531.26</v>
      </c>
      <c r="H37" s="43">
        <f t="shared" si="10"/>
        <v>85264847.53999999</v>
      </c>
      <c r="I37" s="43">
        <f t="shared" si="10"/>
        <v>141751120.1</v>
      </c>
      <c r="J37" s="43">
        <f t="shared" si="10"/>
        <v>334801666.3</v>
      </c>
      <c r="K37" s="43">
        <f t="shared" si="10"/>
        <v>130737189.62</v>
      </c>
      <c r="L37" s="43">
        <f t="shared" si="10"/>
        <v>85897644.13</v>
      </c>
      <c r="M37" s="43">
        <f t="shared" si="10"/>
        <v>208667847.51000002</v>
      </c>
      <c r="N37" s="43">
        <f t="shared" si="10"/>
        <v>239914271.43</v>
      </c>
      <c r="O37" s="43">
        <f t="shared" si="10"/>
        <v>263317205.28</v>
      </c>
      <c r="P37" s="43">
        <f t="shared" si="10"/>
        <v>255005842.56</v>
      </c>
      <c r="Q37" s="43">
        <f t="shared" si="10"/>
        <v>199299472.51</v>
      </c>
      <c r="R37" s="43">
        <f t="shared" si="5"/>
        <v>1060766791.2800001</v>
      </c>
      <c r="S37" s="43">
        <f t="shared" si="5"/>
        <v>994559366.28</v>
      </c>
      <c r="T37" s="31">
        <f t="shared" si="1"/>
        <v>-6.241468487160059</v>
      </c>
      <c r="U37" s="38">
        <f t="shared" si="3"/>
        <v>41.412083494970084</v>
      </c>
      <c r="V37" s="38">
        <f t="shared" si="4"/>
        <v>37.872969017927865</v>
      </c>
      <c r="W37" s="31">
        <f>SUM(W$38:W$45)</f>
        <v>2771574951.285714</v>
      </c>
    </row>
    <row r="38" spans="1:23" s="55" customFormat="1" ht="21" customHeight="1">
      <c r="A38" s="12">
        <v>6</v>
      </c>
      <c r="B38" s="13">
        <v>1</v>
      </c>
      <c r="C38" s="25" t="s">
        <v>28</v>
      </c>
      <c r="D38" s="44">
        <v>147871894</v>
      </c>
      <c r="E38" s="44">
        <v>196787331</v>
      </c>
      <c r="F38" s="41">
        <v>0</v>
      </c>
      <c r="G38" s="41">
        <v>0</v>
      </c>
      <c r="H38" s="41">
        <v>8869327.2</v>
      </c>
      <c r="I38" s="41">
        <v>763409.31</v>
      </c>
      <c r="J38" s="41">
        <v>4529203.12</v>
      </c>
      <c r="K38" s="41">
        <v>825599.79</v>
      </c>
      <c r="L38" s="41">
        <v>14058474.51</v>
      </c>
      <c r="M38" s="41">
        <v>11492426.42</v>
      </c>
      <c r="N38" s="41">
        <v>591217.76</v>
      </c>
      <c r="O38" s="41">
        <v>868887.99</v>
      </c>
      <c r="P38" s="41">
        <v>978698.56</v>
      </c>
      <c r="Q38" s="41">
        <v>28782769.88</v>
      </c>
      <c r="R38" s="41">
        <f t="shared" si="5"/>
        <v>29026921.15</v>
      </c>
      <c r="S38" s="41">
        <f t="shared" si="5"/>
        <v>42733093.39</v>
      </c>
      <c r="T38" s="23">
        <f t="shared" si="1"/>
        <v>47.21882892495473</v>
      </c>
      <c r="U38" s="42">
        <f t="shared" si="3"/>
        <v>1.1332041049430022</v>
      </c>
      <c r="V38" s="42">
        <f t="shared" si="4"/>
        <v>1.6272825704243068</v>
      </c>
      <c r="W38" s="23">
        <v>143489629.28571427</v>
      </c>
    </row>
    <row r="39" spans="1:23" s="55" customFormat="1" ht="21" customHeight="1">
      <c r="A39" s="12">
        <v>6</v>
      </c>
      <c r="B39" s="13">
        <v>2</v>
      </c>
      <c r="C39" s="25" t="s">
        <v>29</v>
      </c>
      <c r="D39" s="44">
        <v>2562516.63</v>
      </c>
      <c r="E39" s="44"/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134520</v>
      </c>
      <c r="R39" s="41">
        <f t="shared" si="5"/>
        <v>0</v>
      </c>
      <c r="S39" s="41">
        <f t="shared" si="5"/>
        <v>134520</v>
      </c>
      <c r="T39" s="23"/>
      <c r="U39" s="42">
        <f t="shared" si="3"/>
        <v>0</v>
      </c>
      <c r="V39" s="42">
        <f t="shared" si="4"/>
        <v>0.005122541665207489</v>
      </c>
      <c r="W39" s="23">
        <v>0</v>
      </c>
    </row>
    <row r="40" spans="1:23" s="55" customFormat="1" ht="21" customHeight="1">
      <c r="A40" s="12">
        <v>6</v>
      </c>
      <c r="B40" s="13">
        <v>3</v>
      </c>
      <c r="C40" s="25" t="s">
        <v>30</v>
      </c>
      <c r="D40" s="44">
        <v>10925927.74</v>
      </c>
      <c r="E40" s="44">
        <v>14850000</v>
      </c>
      <c r="F40" s="41">
        <v>0</v>
      </c>
      <c r="G40" s="41">
        <v>0</v>
      </c>
      <c r="H40" s="41">
        <v>779821.38</v>
      </c>
      <c r="I40" s="41">
        <v>0</v>
      </c>
      <c r="J40" s="41">
        <v>804015.42</v>
      </c>
      <c r="K40" s="41">
        <v>6372</v>
      </c>
      <c r="L40" s="41">
        <v>316004</v>
      </c>
      <c r="M40" s="41">
        <v>969630.43</v>
      </c>
      <c r="N40" s="41">
        <v>4201452.42</v>
      </c>
      <c r="O40" s="41">
        <v>778666.43</v>
      </c>
      <c r="P40" s="41">
        <v>893143.18</v>
      </c>
      <c r="Q40" s="41">
        <v>239059.69</v>
      </c>
      <c r="R40" s="41">
        <f t="shared" si="5"/>
        <v>6994436.399999999</v>
      </c>
      <c r="S40" s="41">
        <f t="shared" si="5"/>
        <v>1993728.5500000003</v>
      </c>
      <c r="T40" s="23">
        <f t="shared" si="1"/>
        <v>-71.49550820134701</v>
      </c>
      <c r="U40" s="42">
        <f t="shared" si="3"/>
        <v>0.27306113518838543</v>
      </c>
      <c r="V40" s="42">
        <f t="shared" si="4"/>
        <v>0.07592148057157831</v>
      </c>
      <c r="W40" s="23">
        <v>4652190</v>
      </c>
    </row>
    <row r="41" spans="1:23" s="55" customFormat="1" ht="21" customHeight="1">
      <c r="A41" s="16">
        <v>6</v>
      </c>
      <c r="B41" s="17">
        <v>4</v>
      </c>
      <c r="C41" s="27" t="s">
        <v>31</v>
      </c>
      <c r="D41" s="44">
        <v>467755319.69</v>
      </c>
      <c r="E41" s="44">
        <v>318300000</v>
      </c>
      <c r="F41" s="41">
        <v>30760332.43</v>
      </c>
      <c r="G41" s="41">
        <v>29251788.7</v>
      </c>
      <c r="H41" s="41">
        <v>26553522.33</v>
      </c>
      <c r="I41" s="41">
        <v>19334897.99</v>
      </c>
      <c r="J41" s="41">
        <v>18040708.14</v>
      </c>
      <c r="K41" s="41">
        <v>28586484.4</v>
      </c>
      <c r="L41" s="41">
        <v>15913631.51</v>
      </c>
      <c r="M41" s="41">
        <v>16770943.92</v>
      </c>
      <c r="N41" s="41">
        <v>10738051.02</v>
      </c>
      <c r="O41" s="41">
        <v>22208405.7</v>
      </c>
      <c r="P41" s="41">
        <v>104791677.43</v>
      </c>
      <c r="Q41" s="41">
        <v>9293367.16</v>
      </c>
      <c r="R41" s="41">
        <f t="shared" si="5"/>
        <v>206797922.86</v>
      </c>
      <c r="S41" s="41">
        <f t="shared" si="5"/>
        <v>125445887.87</v>
      </c>
      <c r="T41" s="23">
        <f t="shared" si="1"/>
        <v>-39.33890334337375</v>
      </c>
      <c r="U41" s="42">
        <f t="shared" si="3"/>
        <v>8.073341773577607</v>
      </c>
      <c r="V41" s="42">
        <f t="shared" si="4"/>
        <v>4.776998121788744</v>
      </c>
      <c r="W41" s="23">
        <v>308330882.14285713</v>
      </c>
    </row>
    <row r="42" spans="1:23" s="55" customFormat="1" ht="21" customHeight="1">
      <c r="A42" s="16">
        <v>6</v>
      </c>
      <c r="B42" s="17">
        <v>5</v>
      </c>
      <c r="C42" s="27" t="s">
        <v>32</v>
      </c>
      <c r="D42" s="44">
        <v>2020665902.18</v>
      </c>
      <c r="E42" s="44">
        <v>1590538253</v>
      </c>
      <c r="F42" s="41">
        <v>26951982.61</v>
      </c>
      <c r="G42" s="41">
        <v>3431083.31</v>
      </c>
      <c r="H42" s="41">
        <v>39342614.47</v>
      </c>
      <c r="I42" s="41">
        <v>109471807.15</v>
      </c>
      <c r="J42" s="41">
        <v>288002624.88</v>
      </c>
      <c r="K42" s="41">
        <v>37418413.76</v>
      </c>
      <c r="L42" s="41">
        <v>39781041.05</v>
      </c>
      <c r="M42" s="41">
        <v>117269669.03</v>
      </c>
      <c r="N42" s="41">
        <v>176844328.43</v>
      </c>
      <c r="O42" s="41">
        <v>182402337.88</v>
      </c>
      <c r="P42" s="41">
        <v>129302425.27</v>
      </c>
      <c r="Q42" s="41">
        <v>89886289.05</v>
      </c>
      <c r="R42" s="41">
        <f t="shared" si="5"/>
        <v>700225016.71</v>
      </c>
      <c r="S42" s="41">
        <f t="shared" si="5"/>
        <v>539879600.18</v>
      </c>
      <c r="T42" s="23">
        <f t="shared" si="1"/>
        <v>-22.899127095370194</v>
      </c>
      <c r="U42" s="42">
        <f t="shared" si="3"/>
        <v>27.33661827994301</v>
      </c>
      <c r="V42" s="42">
        <f t="shared" si="4"/>
        <v>20.55869570411545</v>
      </c>
      <c r="W42" s="23">
        <v>1567136034.2857141</v>
      </c>
    </row>
    <row r="43" spans="1:23" s="55" customFormat="1" ht="21" customHeight="1">
      <c r="A43" s="16">
        <v>6</v>
      </c>
      <c r="B43" s="17">
        <v>6</v>
      </c>
      <c r="C43" s="27" t="s">
        <v>33</v>
      </c>
      <c r="D43" s="44">
        <v>23236345.69</v>
      </c>
      <c r="E43" s="44">
        <v>25851000</v>
      </c>
      <c r="F43" s="41"/>
      <c r="G43" s="41"/>
      <c r="H43" s="41"/>
      <c r="I43" s="41">
        <v>15108.86</v>
      </c>
      <c r="J43" s="41">
        <v>2086374.64</v>
      </c>
      <c r="K43" s="41">
        <v>1924686.94</v>
      </c>
      <c r="L43" s="41">
        <v>2489292.84</v>
      </c>
      <c r="M43" s="41">
        <v>4853243.99</v>
      </c>
      <c r="N43" s="41">
        <v>183152.52</v>
      </c>
      <c r="O43" s="41">
        <v>316407.19</v>
      </c>
      <c r="P43" s="41">
        <v>1944899.21</v>
      </c>
      <c r="Q43" s="41">
        <v>3726887.44</v>
      </c>
      <c r="R43" s="41">
        <f t="shared" si="5"/>
        <v>6703719.21</v>
      </c>
      <c r="S43" s="41">
        <f t="shared" si="5"/>
        <v>10836334.42</v>
      </c>
      <c r="T43" s="23">
        <f t="shared" si="1"/>
        <v>61.646603632135125</v>
      </c>
      <c r="U43" s="42">
        <f t="shared" si="3"/>
        <v>0.26171160516475445</v>
      </c>
      <c r="V43" s="42">
        <f t="shared" si="4"/>
        <v>0.41264923107769874</v>
      </c>
      <c r="W43" s="23">
        <v>28253106.42857143</v>
      </c>
    </row>
    <row r="44" spans="1:23" s="55" customFormat="1" ht="21" customHeight="1">
      <c r="A44" s="16">
        <v>6</v>
      </c>
      <c r="B44" s="17">
        <v>7</v>
      </c>
      <c r="C44" s="27" t="s">
        <v>34</v>
      </c>
      <c r="D44" s="44">
        <v>514211338.26</v>
      </c>
      <c r="E44" s="44">
        <v>494963023</v>
      </c>
      <c r="F44" s="41">
        <v>2170204.28</v>
      </c>
      <c r="G44" s="41">
        <v>18103659.25</v>
      </c>
      <c r="H44" s="41">
        <v>9719562.16</v>
      </c>
      <c r="I44" s="41">
        <v>12165896.79</v>
      </c>
      <c r="J44" s="41">
        <v>21338740.1</v>
      </c>
      <c r="K44" s="41">
        <v>61975632.73</v>
      </c>
      <c r="L44" s="41">
        <v>13339200.22</v>
      </c>
      <c r="M44" s="41">
        <v>57311933.72</v>
      </c>
      <c r="N44" s="41">
        <v>47356069.28</v>
      </c>
      <c r="O44" s="41">
        <v>56742500.09</v>
      </c>
      <c r="P44" s="41">
        <v>17094998.91</v>
      </c>
      <c r="Q44" s="41">
        <v>67236579.29</v>
      </c>
      <c r="R44" s="41">
        <f t="shared" si="5"/>
        <v>111018774.94999999</v>
      </c>
      <c r="S44" s="41">
        <f t="shared" si="5"/>
        <v>273536201.87</v>
      </c>
      <c r="T44" s="23">
        <f t="shared" si="1"/>
        <v>146.38733582963215</v>
      </c>
      <c r="U44" s="42">
        <f t="shared" si="3"/>
        <v>4.334146596153321</v>
      </c>
      <c r="V44" s="42">
        <f t="shared" si="4"/>
        <v>10.416299368284879</v>
      </c>
      <c r="W44" s="23">
        <v>609214262.1428571</v>
      </c>
    </row>
    <row r="45" spans="1:23" s="55" customFormat="1" ht="21" customHeight="1">
      <c r="A45" s="12">
        <v>6</v>
      </c>
      <c r="B45" s="13">
        <v>9</v>
      </c>
      <c r="C45" s="25" t="s">
        <v>35</v>
      </c>
      <c r="D45" s="44">
        <v>0</v>
      </c>
      <c r="E45" s="44">
        <v>137560000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23"/>
      <c r="U45" s="42">
        <f t="shared" si="3"/>
        <v>0</v>
      </c>
      <c r="V45" s="42">
        <f t="shared" si="4"/>
        <v>0</v>
      </c>
      <c r="W45" s="23">
        <v>110498847</v>
      </c>
    </row>
    <row r="46" spans="1:23" s="56" customFormat="1" ht="21" customHeight="1">
      <c r="A46" s="14">
        <v>7</v>
      </c>
      <c r="B46" s="15"/>
      <c r="C46" s="26" t="s">
        <v>47</v>
      </c>
      <c r="D46" s="31">
        <f>SUM(D47:D47)</f>
        <v>9560000</v>
      </c>
      <c r="E46" s="31">
        <f>SUM(E47:E47)</f>
        <v>202500000</v>
      </c>
      <c r="F46" s="43">
        <f aca="true" t="shared" si="11" ref="F46:Q46">SUM(F$47:F$47)</f>
        <v>8000000</v>
      </c>
      <c r="G46" s="43">
        <f t="shared" si="11"/>
        <v>0</v>
      </c>
      <c r="H46" s="43">
        <f t="shared" si="11"/>
        <v>130000</v>
      </c>
      <c r="I46" s="43">
        <f t="shared" si="11"/>
        <v>15000000</v>
      </c>
      <c r="J46" s="43">
        <f t="shared" si="11"/>
        <v>130000</v>
      </c>
      <c r="K46" s="43">
        <f t="shared" si="11"/>
        <v>115498808</v>
      </c>
      <c r="L46" s="43">
        <f t="shared" si="11"/>
        <v>130000</v>
      </c>
      <c r="M46" s="43">
        <f t="shared" si="11"/>
        <v>70498808</v>
      </c>
      <c r="N46" s="43">
        <f t="shared" si="11"/>
        <v>130000</v>
      </c>
      <c r="O46" s="43">
        <f t="shared" si="11"/>
        <v>249404</v>
      </c>
      <c r="P46" s="43">
        <f t="shared" si="11"/>
        <v>130000</v>
      </c>
      <c r="Q46" s="43">
        <f t="shared" si="11"/>
        <v>1007564</v>
      </c>
      <c r="R46" s="43">
        <f t="shared" si="5"/>
        <v>8650000</v>
      </c>
      <c r="S46" s="43">
        <f t="shared" si="5"/>
        <v>202254584</v>
      </c>
      <c r="T46" s="31">
        <f t="shared" si="1"/>
        <v>2238.203283236994</v>
      </c>
      <c r="U46" s="38">
        <f t="shared" si="3"/>
        <v>0.3376939447729532</v>
      </c>
      <c r="V46" s="38">
        <f t="shared" si="4"/>
        <v>7.701884727320904</v>
      </c>
      <c r="W46" s="31">
        <f>SUM(W47)</f>
        <v>721579168</v>
      </c>
    </row>
    <row r="47" spans="1:23" s="55" customFormat="1" ht="21" customHeight="1">
      <c r="A47" s="12">
        <v>7</v>
      </c>
      <c r="B47" s="13">
        <v>1</v>
      </c>
      <c r="C47" s="29" t="s">
        <v>36</v>
      </c>
      <c r="D47" s="44">
        <v>9560000</v>
      </c>
      <c r="E47" s="44">
        <v>202500000</v>
      </c>
      <c r="F47" s="41">
        <v>8000000</v>
      </c>
      <c r="G47" s="41">
        <v>0</v>
      </c>
      <c r="H47" s="41">
        <v>130000</v>
      </c>
      <c r="I47" s="41">
        <v>15000000</v>
      </c>
      <c r="J47" s="41">
        <v>130000</v>
      </c>
      <c r="K47" s="41">
        <v>115498808</v>
      </c>
      <c r="L47" s="41">
        <v>130000</v>
      </c>
      <c r="M47" s="41">
        <v>70498808</v>
      </c>
      <c r="N47" s="41">
        <v>130000</v>
      </c>
      <c r="O47" s="41">
        <v>249404</v>
      </c>
      <c r="P47" s="41">
        <v>130000</v>
      </c>
      <c r="Q47" s="41">
        <v>1007564</v>
      </c>
      <c r="R47" s="41">
        <f t="shared" si="5"/>
        <v>8650000</v>
      </c>
      <c r="S47" s="41">
        <f t="shared" si="5"/>
        <v>202254584</v>
      </c>
      <c r="T47" s="23">
        <f t="shared" si="1"/>
        <v>2238.203283236994</v>
      </c>
      <c r="U47" s="42">
        <f t="shared" si="3"/>
        <v>0.3376939447729532</v>
      </c>
      <c r="V47" s="42">
        <f t="shared" si="4"/>
        <v>7.701884727320904</v>
      </c>
      <c r="W47" s="23">
        <v>721579168</v>
      </c>
    </row>
    <row r="48" spans="1:23" s="56" customFormat="1" ht="21" customHeight="1">
      <c r="A48" s="14">
        <v>8</v>
      </c>
      <c r="B48" s="15"/>
      <c r="C48" s="26" t="s">
        <v>48</v>
      </c>
      <c r="D48" s="31">
        <f>SUM(D49:D49)</f>
        <v>819264532.5</v>
      </c>
      <c r="E48" s="31">
        <f>SUM(E49:E49)</f>
        <v>210000000</v>
      </c>
      <c r="F48" s="43">
        <f>SUM(F$49:F$49)</f>
        <v>0</v>
      </c>
      <c r="G48" s="43">
        <f>SUM(G$49:G$49)</f>
        <v>0</v>
      </c>
      <c r="H48" s="43">
        <f>SUM(H$49:H$49)</f>
        <v>70000000</v>
      </c>
      <c r="I48" s="43">
        <f>SUM(I$49:I$49)</f>
        <v>0</v>
      </c>
      <c r="J48" s="43">
        <f aca="true" t="shared" si="12" ref="J48:Q48">SUM(J49)</f>
        <v>100000000</v>
      </c>
      <c r="K48" s="43">
        <f t="shared" si="12"/>
        <v>0</v>
      </c>
      <c r="L48" s="43">
        <f t="shared" si="12"/>
        <v>208000000</v>
      </c>
      <c r="M48" s="43">
        <f t="shared" si="12"/>
        <v>61214000</v>
      </c>
      <c r="N48" s="43">
        <f t="shared" si="12"/>
        <v>0</v>
      </c>
      <c r="O48" s="43">
        <f t="shared" si="12"/>
        <v>50000000</v>
      </c>
      <c r="P48" s="43">
        <f t="shared" si="12"/>
        <v>50000000</v>
      </c>
      <c r="Q48" s="43">
        <f t="shared" si="12"/>
        <v>112204597.5</v>
      </c>
      <c r="R48" s="43">
        <f t="shared" si="5"/>
        <v>428000000</v>
      </c>
      <c r="S48" s="43">
        <f t="shared" si="5"/>
        <v>223418597.5</v>
      </c>
      <c r="T48" s="23"/>
      <c r="U48" s="38">
        <f t="shared" si="3"/>
        <v>16.709018307840925</v>
      </c>
      <c r="V48" s="38">
        <f t="shared" si="4"/>
        <v>8.507813518257299</v>
      </c>
      <c r="W48" s="31">
        <f>SUM(W$49:W$49)</f>
        <v>500549826.28571427</v>
      </c>
    </row>
    <row r="49" spans="1:23" s="55" customFormat="1" ht="21" customHeight="1">
      <c r="A49" s="12">
        <v>8</v>
      </c>
      <c r="B49" s="13">
        <v>1</v>
      </c>
      <c r="C49" s="25" t="s">
        <v>49</v>
      </c>
      <c r="D49" s="23">
        <v>819264532.5</v>
      </c>
      <c r="E49" s="23">
        <v>210000000</v>
      </c>
      <c r="F49" s="41">
        <v>0</v>
      </c>
      <c r="G49" s="41">
        <v>0</v>
      </c>
      <c r="H49" s="41">
        <v>70000000</v>
      </c>
      <c r="I49" s="41">
        <v>0</v>
      </c>
      <c r="J49" s="41">
        <v>100000000</v>
      </c>
      <c r="K49" s="41">
        <v>0</v>
      </c>
      <c r="L49" s="41">
        <v>208000000</v>
      </c>
      <c r="M49" s="41">
        <v>61214000</v>
      </c>
      <c r="N49" s="41">
        <v>0</v>
      </c>
      <c r="O49" s="41">
        <v>50000000</v>
      </c>
      <c r="P49" s="41">
        <v>50000000</v>
      </c>
      <c r="Q49" s="41">
        <v>112204597.5</v>
      </c>
      <c r="R49" s="41">
        <f t="shared" si="5"/>
        <v>428000000</v>
      </c>
      <c r="S49" s="41">
        <f t="shared" si="5"/>
        <v>223418597.5</v>
      </c>
      <c r="T49" s="23"/>
      <c r="U49" s="42">
        <f t="shared" si="3"/>
        <v>16.709018307840925</v>
      </c>
      <c r="V49" s="42">
        <f t="shared" si="4"/>
        <v>8.507813518257299</v>
      </c>
      <c r="W49" s="23">
        <v>500549826.28571427</v>
      </c>
    </row>
    <row r="50" spans="1:23" s="55" customFormat="1" ht="21" customHeight="1">
      <c r="A50" s="20">
        <v>9</v>
      </c>
      <c r="B50" s="21"/>
      <c r="C50" s="30" t="s">
        <v>50</v>
      </c>
      <c r="D50" s="31">
        <f>SUM(D51)</f>
        <v>0</v>
      </c>
      <c r="E50" s="31">
        <f>SUM(E51)</f>
        <v>630000000</v>
      </c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23"/>
      <c r="U50" s="42"/>
      <c r="V50" s="42"/>
      <c r="W50" s="23"/>
    </row>
    <row r="51" spans="1:23" s="55" customFormat="1" ht="21" customHeight="1" thickBot="1">
      <c r="A51" s="58">
        <v>9</v>
      </c>
      <c r="B51" s="59">
        <v>6</v>
      </c>
      <c r="C51" s="60" t="s">
        <v>51</v>
      </c>
      <c r="D51" s="23"/>
      <c r="E51" s="23">
        <v>630000000</v>
      </c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23"/>
      <c r="U51" s="42"/>
      <c r="V51" s="42"/>
      <c r="W51" s="23"/>
    </row>
    <row r="52" spans="3:23" s="3" customFormat="1" ht="21" customHeight="1" hidden="1" thickBot="1" thickTop="1">
      <c r="C52" s="57" t="s">
        <v>53</v>
      </c>
      <c r="D52" s="4">
        <f aca="true" t="shared" si="13" ref="D52:J52">SUM(D6,D12,D18,D28,D31,D37,D46,D48,D50)</f>
        <v>6503330849.889999</v>
      </c>
      <c r="E52" s="4">
        <f t="shared" si="13"/>
        <v>6700000000</v>
      </c>
      <c r="F52" s="4">
        <f t="shared" si="13"/>
        <v>191660068.43</v>
      </c>
      <c r="G52" s="4">
        <f t="shared" si="13"/>
        <v>178363748.67</v>
      </c>
      <c r="H52" s="4">
        <f t="shared" si="13"/>
        <v>300483539.21</v>
      </c>
      <c r="I52" s="4">
        <f t="shared" si="13"/>
        <v>330396726.28</v>
      </c>
      <c r="J52" s="4">
        <f t="shared" si="13"/>
        <v>618197352.1600001</v>
      </c>
      <c r="K52" s="4"/>
      <c r="L52" s="4"/>
      <c r="M52" s="4"/>
      <c r="N52" s="4"/>
      <c r="O52" s="4"/>
      <c r="P52" s="4"/>
      <c r="Q52" s="4"/>
      <c r="R52" s="4"/>
      <c r="S52" s="4"/>
      <c r="T52" s="22"/>
      <c r="U52" s="4"/>
      <c r="V52" s="4"/>
      <c r="W52" s="22"/>
    </row>
    <row r="53" spans="3:9" ht="21" customHeight="1">
      <c r="C53" s="37"/>
      <c r="D53" s="37"/>
      <c r="E53" s="37"/>
      <c r="F53" s="37"/>
      <c r="G53" s="37"/>
      <c r="H53" s="37"/>
      <c r="I53" s="37"/>
    </row>
    <row r="54" spans="3:9" ht="21" customHeight="1">
      <c r="C54" s="36"/>
      <c r="D54" s="36"/>
      <c r="E54" s="36"/>
      <c r="F54" s="36"/>
      <c r="G54" s="36"/>
      <c r="H54" s="36"/>
      <c r="I54" s="36"/>
    </row>
  </sheetData>
  <sheetProtection/>
  <mergeCells count="15">
    <mergeCell ref="A5:C5"/>
    <mergeCell ref="C1:V1"/>
    <mergeCell ref="A3:C4"/>
    <mergeCell ref="D3:D4"/>
    <mergeCell ref="E3:E4"/>
    <mergeCell ref="F3:G3"/>
    <mergeCell ref="H3:I3"/>
    <mergeCell ref="J3:K3"/>
    <mergeCell ref="L3:M3"/>
    <mergeCell ref="N3:O3"/>
    <mergeCell ref="P3:Q3"/>
    <mergeCell ref="R3:S3"/>
    <mergeCell ref="T3:T4"/>
    <mergeCell ref="U3:V3"/>
    <mergeCell ref="W3:W4"/>
  </mergeCells>
  <printOptions horizontalCentered="1" verticalCentered="1"/>
  <pageMargins left="0.1968503937007874" right="0.2362204724409449" top="0.2755905511811024" bottom="0.3937007874015748" header="0.15748031496062992" footer="0.1968503937007874"/>
  <pageSetup fitToHeight="1" fitToWidth="1"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BUMKO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Rezzan KAYNAK</dc:creator>
  <cp:keywords/>
  <dc:description/>
  <cp:lastModifiedBy>mustafa.kabil</cp:lastModifiedBy>
  <cp:lastPrinted>2011-08-10T12:35:35Z</cp:lastPrinted>
  <dcterms:created xsi:type="dcterms:W3CDTF">2006-02-08T13:34:16Z</dcterms:created>
  <dcterms:modified xsi:type="dcterms:W3CDTF">2011-08-10T12:35:40Z</dcterms:modified>
  <cp:category/>
  <cp:version/>
  <cp:contentType/>
  <cp:contentStatus/>
</cp:coreProperties>
</file>